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23.xml" ContentType="application/vnd.ms-excel.controlpropertie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activeX/activeX8.xml" ContentType="application/vnd.ms-office.activeX+xml"/>
  <Override PartName="/xl/activeX/activeX9.xml" ContentType="application/vnd.ms-office.activeX+xml"/>
  <Override PartName="/xl/activeX/activeX10.xml" ContentType="application/vnd.ms-office.activeX+xml"/>
  <Override PartName="/xl/activeX/activeX11.xml" ContentType="application/vnd.ms-office.activeX+xml"/>
  <Override PartName="/xl/activeX/activeX12.xml" ContentType="application/vnd.ms-office.activeX+xml"/>
  <Override PartName="/xl/activeX/activeX13.xml" ContentType="application/vnd.ms-office.activeX+xml"/>
  <Override PartName="/xl/activeX/activeX14.xml" ContentType="application/vnd.ms-office.activeX+xml"/>
  <Override PartName="/xl/activeX/activeX15.xml" ContentType="application/vnd.ms-office.activeX+xml"/>
  <Override PartName="/xl/activeX/activeX16.xml" ContentType="application/vnd.ms-office.activeX+xml"/>
  <Override PartName="/xl/activeX/activeX17.xml" ContentType="application/vnd.ms-office.activeX+xml"/>
  <Override PartName="/xl/activeX/activeX18.xml" ContentType="application/vnd.ms-office.activeX+xml"/>
  <Override PartName="/xl/activeX/activeX19.xml" ContentType="application/vnd.ms-office.activeX+xml"/>
  <Override PartName="/xl/activeX/activeX20.xml" ContentType="application/vnd.ms-office.activeX+xml"/>
  <Override PartName="/xl/activeX/activeX21.xml" ContentType="application/vnd.ms-office.activeX+xml"/>
  <Override PartName="/xl/activeX/activeX22.xml" ContentType="application/vnd.ms-office.activeX+xml"/>
  <Override PartName="/xl/activeX/activeX23.xml" ContentType="application/vnd.ms-office.activeX+xml"/>
  <Override PartName="/xl/activeX/activeX24.xml" ContentType="application/vnd.ms-office.activeX+xml"/>
  <Override PartName="/xl/activeX/activeX25.xml" ContentType="application/vnd.ms-office.activeX+xml"/>
  <Override PartName="/xl/activeX/activeX26.xml" ContentType="application/vnd.ms-office.activeX+xml"/>
  <Override PartName="/xl/activeX/activeX27.xml" ContentType="application/vnd.ms-office.activeX+xml"/>
  <Override PartName="/xl/activeX/activeX28.xml" ContentType="application/vnd.ms-office.activeX+xml"/>
  <Override PartName="/xl/activeX/activeX29.xml" ContentType="application/vnd.ms-office.activeX+xml"/>
  <Override PartName="/xl/activeX/activeX30.xml" ContentType="application/vnd.ms-office.activeX+xml"/>
  <Override PartName="/xl/activeX/activeX31.xml" ContentType="application/vnd.ms-office.activeX+xml"/>
  <Override PartName="/xl/activeX/activeX32.xml" ContentType="application/vnd.ms-office.activeX+xml"/>
  <Override PartName="/xl/activeX/activeX33.xml" ContentType="application/vnd.ms-office.activeX+xml"/>
  <Override PartName="/xl/activeX/activeX34.xml" ContentType="application/vnd.ms-office.activeX+xml"/>
  <Override PartName="/xl/activeX/activeX35.xml" ContentType="application/vnd.ms-office.activeX+xml"/>
  <Override PartName="/xl/activeX/activeX36.xml" ContentType="application/vnd.ms-office.activeX+xml"/>
  <Override PartName="/xl/activeX/activeX37.xml" ContentType="application/vnd.ms-office.activeX+xml"/>
  <Override PartName="/xl/activeX/activeX38.xml" ContentType="application/vnd.ms-office.activeX+xml"/>
  <Override PartName="/xl/activeX/activeX39.xml" ContentType="application/vnd.ms-office.activeX+xml"/>
  <Override PartName="/xl/activeX/activeX40.xml" ContentType="application/vnd.ms-office.activeX+xml"/>
  <Override PartName="/xl/activeX/activeX41.xml" ContentType="application/vnd.ms-office.activeX+xml"/>
  <Override PartName="/xl/activeX/activeX42.xml" ContentType="application/vnd.ms-office.activeX+xml"/>
  <Override PartName="/xl/activeX/activeX43.xml" ContentType="application/vnd.ms-office.activeX+xml"/>
  <Override PartName="/xl/activeX/activeX44.xml" ContentType="application/vnd.ms-office.activeX+xml"/>
  <Override PartName="/xl/activeX/activeX45.xml" ContentType="application/vnd.ms-office.activeX+xml"/>
  <Override PartName="/xl/activeX/activeX46.xml" ContentType="application/vnd.ms-office.activeX+xml"/>
  <Override PartName="/xl/activeX/activeX47.xml" ContentType="application/vnd.ms-office.activeX+xml"/>
  <Override PartName="/xl/activeX/activeX48.xml" ContentType="application/vnd.ms-office.activeX+xml"/>
  <Override PartName="/xl/activeX/activeX49.xml" ContentType="application/vnd.ms-office.activeX+xml"/>
  <Override PartName="/xl/activeX/activeX50.xml" ContentType="application/vnd.ms-office.activeX+xml"/>
  <Override PartName="/xl/activeX/activeX51.xml" ContentType="application/vnd.ms-office.activeX+xml"/>
  <Override PartName="/xl/activeX/activeX52.xml" ContentType="application/vnd.ms-office.activeX+xml"/>
  <Override PartName="/xl/activeX/activeX53.xml" ContentType="application/vnd.ms-office.activeX+xml"/>
  <Override PartName="/xl/activeX/activeX54.xml" ContentType="application/vnd.ms-office.activeX+xml"/>
  <Override PartName="/xl/activeX/activeX55.xml" ContentType="application/vnd.ms-office.activeX+xml"/>
  <Override PartName="/xl/activeX/activeX56.xml" ContentType="application/vnd.ms-office.activeX+xml"/>
  <Override PartName="/xl/activeX/activeX57.xml" ContentType="application/vnd.ms-office.activeX+xml"/>
  <Override PartName="/xl/activeX/activeX58.xml" ContentType="application/vnd.ms-office.activeX+xml"/>
  <Override PartName="/xl/activeX/activeX59.xml" ContentType="application/vnd.ms-office.activeX+xml"/>
  <Override PartName="/xl/embeddings/oleObject1.bin" ContentType="application/vnd.openxmlformats-officedocument.oleObject"/>
  <Override PartName="/xl/activeX/activeX60.xml" ContentType="application/vnd.ms-office.activeX+xml"/>
  <Override PartName="/xl/activeX/activeX61.xml" ContentType="application/vnd.ms-office.activeX+xml"/>
  <Override PartName="/xl/activeX/activeX62.xml" ContentType="application/vnd.ms-office.activeX+xml"/>
  <Override PartName="/xl/activeX/activeX63.xml" ContentType="application/vnd.ms-office.activeX+xml"/>
  <Override PartName="/xl/activeX/activeX64.xml" ContentType="application/vnd.ms-office.activeX+xml"/>
  <Override PartName="/xl/activeX/activeX65.xml" ContentType="application/vnd.ms-office.activeX+xml"/>
  <Override PartName="/xl/activeX/activeX66.xml" ContentType="application/vnd.ms-office.activeX+xml"/>
  <Override PartName="/xl/activeX/activeX67.xml" ContentType="application/vnd.ms-office.activeX+xml"/>
  <Override PartName="/xl/activeX/activeX68.xml" ContentType="application/vnd.ms-office.activeX+xml"/>
  <Override PartName="/xl/activeX/activeX69.xml" ContentType="application/vnd.ms-office.activeX+xml"/>
  <Override PartName="/xl/activeX/activeX70.xml" ContentType="application/vnd.ms-office.activeX+xml"/>
  <Override PartName="/xl/activeX/activeX71.xml" ContentType="application/vnd.ms-office.activeX+xml"/>
  <Override PartName="/xl/activeX/activeX72.xml" ContentType="application/vnd.ms-office.activeX+xml"/>
  <Override PartName="/xl/activeX/activeX73.xml" ContentType="application/vnd.ms-office.activeX+xml"/>
  <Override PartName="/xl/activeX/activeX74.xml" ContentType="application/vnd.ms-office.activeX+xml"/>
  <Override PartName="/xl/activeX/activeX75.xml" ContentType="application/vnd.ms-office.activeX+xml"/>
  <Override PartName="/xl/activeX/activeX76.xml" ContentType="application/vnd.ms-office.activeX+xml"/>
  <Override PartName="/xl/activeX/activeX77.xml" ContentType="application/vnd.ms-office.activeX+xml"/>
  <Override PartName="/xl/activeX/activeX78.xml" ContentType="application/vnd.ms-office.activeX+xml"/>
  <Override PartName="/xl/activeX/activeX79.xml" ContentType="application/vnd.ms-office.activeX+xml"/>
  <Override PartName="/xl/activeX/activeX80.xml" ContentType="application/vnd.ms-office.activeX+xml"/>
  <Override PartName="/xl/activeX/activeX81.xml" ContentType="application/vnd.ms-office.activeX+xml"/>
  <Override PartName="/xl/activeX/activeX82.xml" ContentType="application/vnd.ms-office.activeX+xml"/>
  <Override PartName="/xl/activeX/activeX83.xml" ContentType="application/vnd.ms-office.activeX+xml"/>
  <Override PartName="/xl/activeX/activeX84.xml" ContentType="application/vnd.ms-office.activeX+xml"/>
  <Override PartName="/xl/activeX/activeX85.xml" ContentType="application/vnd.ms-office.activeX+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activeX/activeX1.bin" ContentType="application/vnd.ms-office.activeX"/>
  <Override PartName="/xl/activeX/activeX2.bin" ContentType="application/vnd.ms-office.activeX"/>
  <Override PartName="/xl/activeX/activeX3.bin" ContentType="application/vnd.ms-office.activeX"/>
  <Override PartName="/xl/activeX/activeX4.bin" ContentType="application/vnd.ms-office.activeX"/>
  <Override PartName="/xl/activeX/activeX5.bin" ContentType="application/vnd.ms-office.activeX"/>
  <Override PartName="/xl/activeX/activeX6.bin" ContentType="application/vnd.ms-office.activeX"/>
  <Override PartName="/xl/activeX/activeX7.bin" ContentType="application/vnd.ms-office.activeX"/>
  <Override PartName="/xl/activeX/activeX8.bin" ContentType="application/vnd.ms-office.activeX"/>
  <Override PartName="/xl/activeX/activeX9.bin" ContentType="application/vnd.ms-office.activeX"/>
  <Override PartName="/xl/activeX/activeX10.bin" ContentType="application/vnd.ms-office.activeX"/>
  <Override PartName="/xl/activeX/activeX11.bin" ContentType="application/vnd.ms-office.activeX"/>
  <Override PartName="/xl/activeX/activeX12.bin" ContentType="application/vnd.ms-office.activeX"/>
  <Override PartName="/xl/activeX/activeX13.bin" ContentType="application/vnd.ms-office.activeX"/>
  <Override PartName="/xl/activeX/activeX14.bin" ContentType="application/vnd.ms-office.activeX"/>
  <Override PartName="/xl/activeX/activeX15.bin" ContentType="application/vnd.ms-office.activeX"/>
  <Override PartName="/xl/activeX/activeX16.bin" ContentType="application/vnd.ms-office.activeX"/>
  <Override PartName="/xl/activeX/activeX17.bin" ContentType="application/vnd.ms-office.activeX"/>
  <Override PartName="/xl/activeX/activeX18.bin" ContentType="application/vnd.ms-office.activeX"/>
  <Override PartName="/xl/activeX/activeX19.bin" ContentType="application/vnd.ms-office.activeX"/>
  <Override PartName="/xl/activeX/activeX20.bin" ContentType="application/vnd.ms-office.activeX"/>
  <Override PartName="/xl/activeX/activeX21.bin" ContentType="application/vnd.ms-office.activeX"/>
  <Override PartName="/xl/activeX/activeX22.bin" ContentType="application/vnd.ms-office.activeX"/>
  <Override PartName="/xl/activeX/activeX23.bin" ContentType="application/vnd.ms-office.activeX"/>
  <Override PartName="/xl/activeX/activeX24.bin" ContentType="application/vnd.ms-office.activeX"/>
  <Override PartName="/xl/activeX/activeX25.bin" ContentType="application/vnd.ms-office.activeX"/>
  <Override PartName="/xl/activeX/activeX26.bin" ContentType="application/vnd.ms-office.activeX"/>
  <Override PartName="/xl/activeX/activeX27.bin" ContentType="application/vnd.ms-office.activeX"/>
  <Override PartName="/xl/activeX/activeX28.bin" ContentType="application/vnd.ms-office.activeX"/>
  <Override PartName="/xl/activeX/activeX29.bin" ContentType="application/vnd.ms-office.activeX"/>
  <Override PartName="/xl/activeX/activeX30.bin" ContentType="application/vnd.ms-office.activeX"/>
  <Override PartName="/xl/activeX/activeX31.bin" ContentType="application/vnd.ms-office.activeX"/>
  <Override PartName="/xl/activeX/activeX32.bin" ContentType="application/vnd.ms-office.activeX"/>
  <Override PartName="/xl/activeX/activeX33.bin" ContentType="application/vnd.ms-office.activeX"/>
  <Override PartName="/xl/activeX/activeX34.bin" ContentType="application/vnd.ms-office.activeX"/>
  <Override PartName="/xl/activeX/activeX35.bin" ContentType="application/vnd.ms-office.activeX"/>
  <Override PartName="/xl/activeX/activeX36.bin" ContentType="application/vnd.ms-office.activeX"/>
  <Override PartName="/xl/activeX/activeX37.bin" ContentType="application/vnd.ms-office.activeX"/>
  <Override PartName="/xl/activeX/activeX38.bin" ContentType="application/vnd.ms-office.activeX"/>
  <Override PartName="/xl/activeX/activeX39.bin" ContentType="application/vnd.ms-office.activeX"/>
  <Override PartName="/xl/activeX/activeX40.bin" ContentType="application/vnd.ms-office.activeX"/>
  <Override PartName="/xl/activeX/activeX41.bin" ContentType="application/vnd.ms-office.activeX"/>
  <Override PartName="/xl/activeX/activeX42.bin" ContentType="application/vnd.ms-office.activeX"/>
  <Override PartName="/xl/activeX/activeX43.bin" ContentType="application/vnd.ms-office.activeX"/>
  <Override PartName="/xl/activeX/activeX44.bin" ContentType="application/vnd.ms-office.activeX"/>
  <Override PartName="/xl/activeX/activeX45.bin" ContentType="application/vnd.ms-office.activeX"/>
  <Override PartName="/xl/activeX/activeX46.bin" ContentType="application/vnd.ms-office.activeX"/>
  <Override PartName="/xl/activeX/activeX47.bin" ContentType="application/vnd.ms-office.activeX"/>
  <Override PartName="/xl/activeX/activeX48.bin" ContentType="application/vnd.ms-office.activeX"/>
  <Override PartName="/xl/activeX/activeX49.bin" ContentType="application/vnd.ms-office.activeX"/>
  <Override PartName="/xl/activeX/activeX50.bin" ContentType="application/vnd.ms-office.activeX"/>
  <Override PartName="/xl/activeX/activeX51.bin" ContentType="application/vnd.ms-office.activeX"/>
  <Override PartName="/xl/activeX/activeX52.bin" ContentType="application/vnd.ms-office.activeX"/>
  <Override PartName="/xl/activeX/activeX53.bin" ContentType="application/vnd.ms-office.activeX"/>
  <Override PartName="/xl/activeX/activeX54.bin" ContentType="application/vnd.ms-office.activeX"/>
  <Override PartName="/xl/activeX/activeX55.bin" ContentType="application/vnd.ms-office.activeX"/>
  <Override PartName="/xl/activeX/activeX56.bin" ContentType="application/vnd.ms-office.activeX"/>
  <Override PartName="/xl/activeX/activeX57.bin" ContentType="application/vnd.ms-office.activeX"/>
  <Override PartName="/xl/activeX/activeX58.bin" ContentType="application/vnd.ms-office.activeX"/>
  <Override PartName="/xl/activeX/activeX59.bin" ContentType="application/vnd.ms-office.activeX"/>
  <Override PartName="/xl/activeX/activeX60.bin" ContentType="application/vnd.ms-office.activeX"/>
  <Override PartName="/xl/activeX/activeX61.bin" ContentType="application/vnd.ms-office.activeX"/>
  <Override PartName="/xl/activeX/activeX62.bin" ContentType="application/vnd.ms-office.activeX"/>
  <Override PartName="/xl/activeX/activeX63.bin" ContentType="application/vnd.ms-office.activeX"/>
  <Override PartName="/xl/activeX/activeX64.bin" ContentType="application/vnd.ms-office.activeX"/>
  <Override PartName="/xl/activeX/activeX65.bin" ContentType="application/vnd.ms-office.activeX"/>
  <Override PartName="/xl/activeX/activeX66.bin" ContentType="application/vnd.ms-office.activeX"/>
  <Override PartName="/xl/activeX/activeX67.bin" ContentType="application/vnd.ms-office.activeX"/>
  <Override PartName="/xl/activeX/activeX68.bin" ContentType="application/vnd.ms-office.activeX"/>
  <Override PartName="/xl/activeX/activeX69.bin" ContentType="application/vnd.ms-office.activeX"/>
  <Override PartName="/xl/activeX/activeX70.bin" ContentType="application/vnd.ms-office.activeX"/>
  <Override PartName="/xl/activeX/activeX71.bin" ContentType="application/vnd.ms-office.activeX"/>
  <Override PartName="/xl/activeX/activeX72.bin" ContentType="application/vnd.ms-office.activeX"/>
  <Override PartName="/xl/activeX/activeX73.bin" ContentType="application/vnd.ms-office.activeX"/>
  <Override PartName="/xl/activeX/activeX74.bin" ContentType="application/vnd.ms-office.activeX"/>
  <Override PartName="/xl/activeX/activeX75.bin" ContentType="application/vnd.ms-office.activeX"/>
  <Override PartName="/xl/activeX/activeX76.bin" ContentType="application/vnd.ms-office.activeX"/>
  <Override PartName="/xl/activeX/activeX77.bin" ContentType="application/vnd.ms-office.activeX"/>
  <Override PartName="/xl/activeX/activeX78.bin" ContentType="application/vnd.ms-office.activeX"/>
  <Override PartName="/xl/activeX/activeX79.bin" ContentType="application/vnd.ms-office.activeX"/>
  <Override PartName="/xl/activeX/activeX80.bin" ContentType="application/vnd.ms-office.activeX"/>
  <Override PartName="/xl/activeX/activeX81.bin" ContentType="application/vnd.ms-office.activeX"/>
  <Override PartName="/xl/activeX/activeX82.bin" ContentType="application/vnd.ms-office.activeX"/>
  <Override PartName="/xl/activeX/activeX83.bin" ContentType="application/vnd.ms-office.activeX"/>
  <Override PartName="/xl/activeX/activeX84.bin" ContentType="application/vnd.ms-office.activeX"/>
  <Override PartName="/xl/activeX/activeX85.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3" codeName="{00000000-0000-0000-0000-000000000000}"/>
  <workbookPr codeName="DieseArbeitsmappe" defaultThemeVersion="124226"/>
  <mc:AlternateContent xmlns:mc="http://schemas.openxmlformats.org/markup-compatibility/2006">
    <mc:Choice Requires="x15">
      <x15ac:absPath xmlns:x15ac="http://schemas.microsoft.com/office/spreadsheetml/2010/11/ac" url="https://siemens.sharepoint.com/teams/FS20ART/FS20_Components/Subsystem_User_Doc/A6V10211118_FX7210-QuantitiesTool/Developement/"/>
    </mc:Choice>
  </mc:AlternateContent>
  <xr:revisionPtr revIDLastSave="1" documentId="13_ncr:1_{83F91B0C-7CA8-4D22-AC92-762CCD7CD377}" xr6:coauthVersionLast="47" xr6:coauthVersionMax="47" xr10:uidLastSave="{71EF8609-6138-447D-A4AB-5F6D71DF8CF7}"/>
  <bookViews>
    <workbookView xWindow="1230" yWindow="-120" windowWidth="50490" windowHeight="21840" tabRatio="878" xr2:uid="{00000000-000D-0000-FFFF-FFFF00000000}"/>
  </bookViews>
  <sheets>
    <sheet name="Cover" sheetId="1" r:id="rId1"/>
    <sheet name="Instructions" sheetId="2" r:id="rId2"/>
    <sheet name="RevisionNotes" sheetId="3" state="hidden" r:id="rId3"/>
    <sheet name="Fx72x_Panel" sheetId="4" r:id="rId4"/>
    <sheet name="FS20_Constants" sheetId="24" state="hidden" r:id="rId5"/>
    <sheet name="Panel_values" sheetId="6" state="hidden" r:id="rId6"/>
    <sheet name="CardCage2_Ref" sheetId="7" state="hidden" r:id="rId7"/>
    <sheet name="CardCage5_Ref" sheetId="8" state="hidden" r:id="rId8"/>
    <sheet name="CardCageCPU_Ref" sheetId="9" state="hidden" r:id="rId9"/>
    <sheet name="FDnet_Ref" sheetId="22" state="hidden" r:id="rId10"/>
    <sheet name="FDnet_Constants" sheetId="23" state="hidden" r:id="rId11"/>
    <sheet name="MS9I_Ref" sheetId="10" state="hidden" r:id="rId12"/>
    <sheet name="Collective_Ref" sheetId="11" state="hidden" r:id="rId13"/>
    <sheet name="AnalogPLUS_Ref" sheetId="15" state="hidden" r:id="rId14"/>
    <sheet name="AnalogPLUS_Calc_Ref" sheetId="16" state="hidden" r:id="rId15"/>
    <sheet name="AnalogPLUS_Constants" sheetId="17" state="hidden" r:id="rId16"/>
    <sheet name="Interactive_Ref" sheetId="18" state="hidden" r:id="rId17"/>
    <sheet name="Interactive_Calc_Ref" sheetId="19" state="hidden" r:id="rId18"/>
    <sheet name="Interactive_Constants" sheetId="20" state="hidden" r:id="rId19"/>
    <sheet name="Testing_Translation" sheetId="21" state="hidden" r:id="rId20"/>
  </sheets>
  <definedNames>
    <definedName name="_xlnm._FilterDatabase" localSheetId="5" hidden="1">Panel_values!$A$2:$A$503</definedName>
    <definedName name="C_FDCL">FDnet_Constants!$C$50</definedName>
    <definedName name="CmaxGreatRc">FDnet_Constants!$C$32</definedName>
    <definedName name="CmaxGreatRc_AP">AnalogPLUS_Constants!$C$19</definedName>
    <definedName name="CmaxSmalRc">FDnet_Constants!$C$33</definedName>
    <definedName name="CmaxSmalRc_AP">AnalogPLUS_Constants!$C$20</definedName>
    <definedName name="ConvIEx">FDnet_Constants!$C$47</definedName>
    <definedName name="ConvUEx">FDnet_Constants!$C$48</definedName>
    <definedName name="Cseparator">Interactive_Constants!$C$21</definedName>
    <definedName name="DC">FDnet_Constants!$C$26</definedName>
    <definedName name="DC_AP">AnalogPLUS_Constants!$C$14</definedName>
    <definedName name="DC_I">Interactive_Constants!$C$17</definedName>
    <definedName name="_xlnm.Print_Area" localSheetId="14">AnalogPLUS_Calc_Ref!$A$1:$M$175</definedName>
    <definedName name="_xlnm.Print_Area" localSheetId="15">AnalogPLUS_Constants!$A$1:$E$39</definedName>
    <definedName name="_xlnm.Print_Area" localSheetId="13">AnalogPLUS_Ref!$A$1:$K$189</definedName>
    <definedName name="_xlnm.Print_Area" localSheetId="12">Collective_Ref!$A$1:$K$85</definedName>
    <definedName name="_xlnm.Print_Area" localSheetId="0">Cover!$A$1:$D$56</definedName>
    <definedName name="_xlnm.Print_Area" localSheetId="10">FDnet_Constants!$A$1:$E$65</definedName>
    <definedName name="_xlnm.Print_Area" localSheetId="9">FDnet_Ref!$A$1:$S$589</definedName>
    <definedName name="_xlnm.Print_Area" localSheetId="1">Instructions!$A$1:$A$46</definedName>
    <definedName name="_xlnm.Print_Area" localSheetId="17">Interactive_Calc_Ref!$A$1:$M$175</definedName>
    <definedName name="_xlnm.Print_Area" localSheetId="18">Interactive_Constants!$A$1:$E$41</definedName>
    <definedName name="_xlnm.Print_Area" localSheetId="16">Interactive_Ref!$A$1:$K$189</definedName>
    <definedName name="_xlnm.Print_Area" localSheetId="11">MS9I_Ref!$A$1:$K$73</definedName>
    <definedName name="_xlnm.Print_Area" localSheetId="2">RevisionNotes!$A$1:$A$313</definedName>
    <definedName name="_xlnm.Print_Area" localSheetId="19">Testing_Translation!$A$1:$B$60</definedName>
    <definedName name="ExtCard_HCS12_Quiet">FS20_Constants!$C$95</definedName>
    <definedName name="ExtCard_MaxAmountTerminal">FS20_Constants!$C$99</definedName>
    <definedName name="ExtCard_MaxCurrent">FS20_Constants!$C$97</definedName>
    <definedName name="ExtCard_MinAmountTerminal">FS20_Constants!$C$98</definedName>
    <definedName name="ExtCard_MSP430_Quiet">FS20_Constants!$C$96</definedName>
    <definedName name="ExtTerminal_Ext_Ext_12V">FS20_Constants!$C$103</definedName>
    <definedName name="ExtTerminal_Ext_Int_24V">FS20_Constants!$C$101</definedName>
    <definedName name="ExtTerminal_Quiet_Ext_12V">FS20_Constants!$C$102</definedName>
    <definedName name="ExtTerminal_Quiet_Int_24V">FS20_Constants!$C$100</definedName>
    <definedName name="Gen_24V">FS20_Constants!$C$5</definedName>
    <definedName name="Gen_I2C_MaxDevice">FS20_Constants!$C$6</definedName>
    <definedName name="Gen_LoadSecurityFactor">FS20_Constants!$C$18</definedName>
    <definedName name="Gen_MaxAmountCC2">FS20_Constants!$C$7</definedName>
    <definedName name="Gen_MaxAmountCC5">FS20_Constants!$C$8</definedName>
    <definedName name="Gen_MaxBattCalcTime">FS20_Constants!$C$20</definedName>
    <definedName name="Gen_MaxCardModuleBus1_WithExt">FS20_Constants!$C$11</definedName>
    <definedName name="Gen_MaxCardModuleBus1_WithOutExt">FS20_Constants!$C$13</definedName>
    <definedName name="Gen_MaxCardModuleBus2_WithExt">FS20_Constants!$C$15</definedName>
    <definedName name="Gen_MaxCardModuleBus2_WithOutExt">FS20_Constants!$C$17</definedName>
    <definedName name="Gen_MaxCardsModBus1">FS20_Constants!#REF!</definedName>
    <definedName name="Gen_MaxCardsModBus2">FS20_Constants!#REF!</definedName>
    <definedName name="Gen_MaxCC5ModuleBus1_WithExt">FS20_Constants!$C$10</definedName>
    <definedName name="Gen_MaxCC5ModuleBus1_WithOutExt">FS20_Constants!$C$12</definedName>
    <definedName name="Gen_MaxCC5ModuleBus2_WithExt">FS20_Constants!$C$14</definedName>
    <definedName name="Gen_MaxCC5ModuleBus2_WithOutExt">FS20_Constants!$C$16</definedName>
    <definedName name="Gen_MaxExtModBus">FS20_Constants!$C$9</definedName>
    <definedName name="Gen_MaxPowerAddConsumer">FS20_Constants!$C$19</definedName>
    <definedName name="I_Eai">FDnet_Constants!$C$21</definedName>
    <definedName name="I_Iai">FDnet_Constants!$C$19</definedName>
    <definedName name="I_IaiSteadyOn">FDnet_Constants!$C$23</definedName>
    <definedName name="Idet">FDnet_Constants!$C$17</definedName>
    <definedName name="Idet_AP">AnalogPLUS_Constants!$C$13</definedName>
    <definedName name="Idet_I">Interactive_Constants!$C$16</definedName>
    <definedName name="Ileak">FDnet_Constants!$C$10</definedName>
    <definedName name="Ileak_AP">AnalogPLUS_Constants!$C$8</definedName>
    <definedName name="Ileak_I">Interactive_Constants!$C$9</definedName>
    <definedName name="IleakEx">FDnet_Constants!$C$43</definedName>
    <definedName name="IleakModule">FDnet_Constants!$C$11</definedName>
    <definedName name="Imax">FDnet_Constants!$C$8</definedName>
    <definedName name="Imax_AP">AnalogPLUS_Constants!$C$6</definedName>
    <definedName name="Imax_I">Interactive_Constants!$C$6</definedName>
    <definedName name="ImaxEx_I">Interactive_Constants!$C$7</definedName>
    <definedName name="ImaxStation">FDnet_Constants!$C$9</definedName>
    <definedName name="ImaxStation_AP">AnalogPLUS_Constants!$C$7</definedName>
    <definedName name="ImaxStation_I">Interactive_Constants!$C$8</definedName>
    <definedName name="IncCapRc">FDnet_Constants!$C$31</definedName>
    <definedName name="IncCapRc_AP">AnalogPLUS_Constants!$C$18</definedName>
    <definedName name="MaxAKLoop">FDnet_Constants!$C$6</definedName>
    <definedName name="MaxAKLoop_AP">AnalogPLUS_Constants!$C$4</definedName>
    <definedName name="MaxAKLoop_I">Interactive_Constants!$C$4</definedName>
    <definedName name="MaxAKLoopEx_I">Interactive_Constants!$C$5</definedName>
    <definedName name="MaxAKModule">FDnet_Constants!$C$7</definedName>
    <definedName name="MaxAKModule_AP">AnalogPLUS_Constants!$C$5</definedName>
    <definedName name="MaxAKStub">FDnet_Constants!$C$5</definedName>
    <definedName name="MaxC">FDnet_Constants!$C$34</definedName>
    <definedName name="MaxFDCIO_Device">FDnet_Constants!$C$37</definedName>
    <definedName name="MaxFRT_FRD_Device">FDnet_Constants!$C$39</definedName>
    <definedName name="MaxFT2001_Device">FDnet_Constants!$C$38</definedName>
    <definedName name="MaxLengthC">FDnet_Constants!$C$4</definedName>
    <definedName name="MaxLengthR">FDnet_Constants!$C$3</definedName>
    <definedName name="MaxLengthR_AP">AnalogPLUS_Constants!$C$3</definedName>
    <definedName name="MaxLengthR_I">Interactive_Constants!$C$3</definedName>
    <definedName name="MaxRadioDevice">FDnet_Constants!$C$35</definedName>
    <definedName name="MaxSwingDevice">FDnet_Constants!$C$36</definedName>
    <definedName name="N_AI_Ex">FDnet_Constants!$C$52</definedName>
    <definedName name="N_Eai">FDnet_Constants!$C$22</definedName>
    <definedName name="N_Iai">FDnet_Constants!$C$20</definedName>
    <definedName name="N_IaiSteadyOn_GB">FDnet_Constants!$C$24</definedName>
    <definedName name="N_IaiSteadyOn_OI">FDnet_Constants!$C$25</definedName>
    <definedName name="NetCommAddOn_DL485">FS20_Constants!$C$84</definedName>
    <definedName name="NetCommAddOn_EventPrinterAlarm">FS20_Constants!$C$86</definedName>
    <definedName name="NetCommAddOn_EventPrinterQuiet">FS20_Constants!$C$85</definedName>
    <definedName name="NetCommAddOn_FN2002">FS20_Constants!$C$83</definedName>
    <definedName name="NetCommAddOn_FN2006">FS20_Constants!$C$81</definedName>
    <definedName name="NetCommAddOn_FN2008">FS20_Constants!$C$79</definedName>
    <definedName name="NetCommAddOn_FN2009">FS20_Constants!$C$80</definedName>
    <definedName name="NetCommAddOn_FN2012">FS20_Constants!$C$82</definedName>
    <definedName name="NetCommAddOn_FT2003Alarm">FS20_Constants!$C$90</definedName>
    <definedName name="NetCommAddOn_FT2003Quiet">FS20_Constants!$C$89</definedName>
    <definedName name="NetCommAddOn_MaxAmout">FS20_Constants!$C$91</definedName>
    <definedName name="NetCommAddOn_RemoteEVACAlarm">FS20_Constants!$C$88</definedName>
    <definedName name="NetCommAddOn_RemoteEVACQuiet">FS20_Constants!$C$87</definedName>
    <definedName name="NetCommPMI_Ethernet">FS20_Constants!$C$71</definedName>
    <definedName name="NetCommPMI_FCA2001">FS20_Constants!$C$73</definedName>
    <definedName name="NetCommPMI_FCA2002">FS20_Constants!$C$74</definedName>
    <definedName name="NetCommPMI_FN2001">FS20_Constants!$C$72</definedName>
    <definedName name="NetCommPMI_MaxSerial">FS20_Constants!$C$75</definedName>
    <definedName name="OpAddOnFCI2001Alarm">FS20_Constants!$C$59</definedName>
    <definedName name="OpAddOnFCI2001Max">FS20_Constants!$C$60</definedName>
    <definedName name="OpAddOnFCI2001Quiet">FS20_Constants!$C$58</definedName>
    <definedName name="OpAddOnFCM2006Alarm">FS20_Constants!$C$62</definedName>
    <definedName name="OpAddOnFCM2006Quiet">FS20_Constants!$C$61</definedName>
    <definedName name="OpAddOnFCM2007Alarm">FS20_Constants!$C$64</definedName>
    <definedName name="OpAddOnFCM2007Quiet">FS20_Constants!$C$63</definedName>
    <definedName name="OpAddOnFCM2008Alarm">FS20_Constants!$C$66</definedName>
    <definedName name="OpAddOnFCM2008Quiet">FS20_Constants!$C$65</definedName>
    <definedName name="OpAddOnFTI2002">FS20_Constants!$C$67</definedName>
    <definedName name="OperationIndicatorFactor">FDnet_Constants!$C$18</definedName>
    <definedName name="OutPeripheral_MaxFault">FS20_Constants!$C$54</definedName>
    <definedName name="OutPeripheral_MaxSounder">FS20_Constants!$C$52</definedName>
    <definedName name="OutPeripheral_MaxSupply">FS20_Constants!$C$53</definedName>
    <definedName name="Panel_ConnModule">FS20_Constants!$C$48</definedName>
    <definedName name="Panel_FCI2002Alarm">FS20_Constants!$C$32</definedName>
    <definedName name="Panel_FCI2002Quiet">FS20_Constants!$C$31</definedName>
    <definedName name="Panel_FCI2004Alarm">FS20_Constants!$C$34</definedName>
    <definedName name="Panel_FCI2004Quiet">FS20_Constants!$C$33</definedName>
    <definedName name="Panel_FCI2023Alarm">FS20_Constants!$C$36</definedName>
    <definedName name="Panel_FCI2023Quiet">FS20_Constants!$C$35</definedName>
    <definedName name="Panel_FCI2024Alarm">FS20_Constants!$C$38</definedName>
    <definedName name="Panel_FCI2024Quiet">FS20_Constants!$C$37</definedName>
    <definedName name="Panel_FCM2027Alarm">FS20_Constants!$C$26</definedName>
    <definedName name="Panel_FCM2027Quiet">FS20_Constants!$C$25</definedName>
    <definedName name="Panel_FT2080Alarm">FS20_Constants!$C$29</definedName>
    <definedName name="Panel_FT2080Quiet">FS20_Constants!$C$28</definedName>
    <definedName name="Panel_FTI2001">FS20_Constants!$C$39</definedName>
    <definedName name="Panel_FTO2004Alarm">FS20_Constants!$C$42</definedName>
    <definedName name="Panel_FTO2004Quiet">FS20_Constants!$C$41</definedName>
    <definedName name="Panel_FTO2007Alarm">FS20_Constants!$C$46</definedName>
    <definedName name="Panel_FTO2007Quiet">FS20_Constants!$C$45</definedName>
    <definedName name="Panel_FTO2008Alarm">FS20_Constants!$C$44</definedName>
    <definedName name="Panel_FTO2008Quiet">FS20_Constants!$C$43</definedName>
    <definedName name="Print_Area_AP">AnalogPLUS_Constants!$A$1:$I$21</definedName>
    <definedName name="Print_Area_I">Interactive_Constants!$A$1:$J$41</definedName>
    <definedName name="Rans">FDnet_Constants!$C$27</definedName>
    <definedName name="Rans_AP">AnalogPLUS_Constants!$C$15</definedName>
    <definedName name="Rans_I">Interactive_Constants!$C$18</definedName>
    <definedName name="RansEx">FDnet_Constants!$C$46</definedName>
    <definedName name="Rcbl">FDnet_Constants!$C$28</definedName>
    <definedName name="Rcbl_AP">AnalogPLUS_Constants!$C$16</definedName>
    <definedName name="Rcbl_I">Interactive_Constants!$C$19</definedName>
    <definedName name="Rdet">FDnet_Constants!$C$29</definedName>
    <definedName name="Rdet_AP">AnalogPLUS_Constants!$C$17</definedName>
    <definedName name="Rdet_I">Interactive_Constants!$C$20</definedName>
    <definedName name="Rdet_low">FDnet_Constants!$C$30</definedName>
    <definedName name="RlEx">FDnet_Constants!$C$45</definedName>
    <definedName name="V_FDCL_ul">FDnet_Constants!$C$51</definedName>
    <definedName name="Vans">FDnet_Constants!$C$16</definedName>
    <definedName name="Vans_nom_AP">AnalogPLUS_Constants!$C$12</definedName>
    <definedName name="Vans_nom_I">Interactive_Constants!$C$15</definedName>
    <definedName name="Vdet_min">FDnet_Constants!$C$14</definedName>
    <definedName name="Vdet_min_AD18">FDnet_Constants!$C$15</definedName>
    <definedName name="Vdet_min_AP">AnalogPLUS_Constants!$C$11</definedName>
    <definedName name="Vdet_min_I">Interactive_Constants!$C$14</definedName>
    <definedName name="VdetEx_min">FDnet_Constants!$C$44</definedName>
    <definedName name="VdropEx">FDnet_Constants!$C$49</definedName>
    <definedName name="Vline_EnergyEfficency_min">FDnet_Constants!$C$13</definedName>
    <definedName name="Vline_min">FDnet_Constants!$C$12</definedName>
    <definedName name="Vline_min_AP">AnalogPLUS_Constants!$C$10</definedName>
    <definedName name="Vline_min_Ex_I">Interactive_Constants!$C$13</definedName>
    <definedName name="Vline_min_I">Interactive_Constants!$C$12</definedName>
    <definedName name="Vline_nom_AP">AnalogPLUS_Constants!$C$9</definedName>
    <definedName name="Vline_nom_Ex_I">Interactive_Constants!$C$11</definedName>
    <definedName name="Vline_nom_I">Interactive_Constants!$C$10</definedName>
    <definedName name="Z_0735EDB9_4F68_41C9_91D1_96C42A92A006_.wvu.Rows" localSheetId="6" hidden="1">CardCage2_Ref!$24:$46,CardCage2_Ref!$53:$72</definedName>
    <definedName name="Z_0735EDB9_4F68_41C9_91D1_96C42A92A006_.wvu.Rows" localSheetId="7" hidden="1">CardCage5_Ref!$24:$46,CardCage5_Ref!$62:$88</definedName>
    <definedName name="Z_0735EDB9_4F68_41C9_91D1_96C42A92A006_.wvu.Rows" localSheetId="8" hidden="1">CardCageCPU_Ref!$24:$53,CardCageCPU_Ref!$69:$95</definedName>
    <definedName name="Z_0CE3DBD1_3DA2_4637_84B0_9A8AACDD82DB_.wvu.PrintArea" localSheetId="15" hidden="1">AnalogPLUS_Constants!$A$1:$I$25</definedName>
    <definedName name="Z_0CE3DBD1_3DA2_4637_84B0_9A8AACDD82DB_.wvu.PrintArea" localSheetId="10" hidden="1">FDnet_Constants!$A$1:$E$40</definedName>
    <definedName name="Z_0CE3DBD1_3DA2_4637_84B0_9A8AACDD82DB_.wvu.PrintArea" localSheetId="18" hidden="1">Interactive_Constants!$A$1:$I$27</definedName>
    <definedName name="Z_0CE3DBD1_3DA2_4637_84B0_9A8AACDD82DB_.wvu.PrintArea" localSheetId="11" hidden="1">MS9I_Ref!$A$1:$K$73</definedName>
    <definedName name="Z_10D36F12_79B4_49EF_B6EE_BBFD433B4D93_.wvu.PrintArea" localSheetId="10" hidden="1">FDnet_Constants!$A$1:$E$65</definedName>
    <definedName name="Z_10D36F12_79B4_49EF_B6EE_BBFD433B4D93_.wvu.PrintArea" localSheetId="9" hidden="1">FDnet_Ref!$A$1:$S$589</definedName>
    <definedName name="Z_10D36F12_79B4_49EF_B6EE_BBFD433B4D93_.wvu.Rows" localSheetId="9" hidden="1">FDnet_Ref!$35:$44,FDnet_Ref!$90:$99,FDnet_Ref!$105:$114,FDnet_Ref!$117:$126,FDnet_Ref!$136:$145,FDnet_Ref!$152:$161,FDnet_Ref!$165:$174,FDnet_Ref!$186:$195,FDnet_Ref!$203:$212,FDnet_Ref!$242:$249,FDnet_Ref!$266:$276,FDnet_Ref!$282:$291,FDnet_Ref!$302:$331,FDnet_Ref!$337:$350,FDnet_Ref!$356:$360,FDnet_Ref!$362:$389,FDnet_Ref!$394:$397,FDnet_Ref!$413:$413,FDnet_Ref!$416:$428,FDnet_Ref!$432:$433,FDnet_Ref!$445:$446,FDnet_Ref!$450:$468,FDnet_Ref!$482:$482,FDnet_Ref!$488:$488,FDnet_Ref!$494:$494,FDnet_Ref!$502:$502,FDnet_Ref!#REF!,FDnet_Ref!$519:$521,FDnet_Ref!#REF!,FDnet_Ref!$561:$561,FDnet_Ref!$564:$564,FDnet_Ref!$574:$575,FDnet_Ref!$581:$583</definedName>
    <definedName name="Z_2429DA68_BDAB_47E3_916D_F2F7C1F4495C_.wvu.Cols" localSheetId="9" hidden="1">FDnet_Ref!$E:$F,FDnet_Ref!$I:$J,FDnet_Ref!$M:$N,FDnet_Ref!$Q:$R,FDnet_Ref!$U:$AD</definedName>
    <definedName name="Z_2429DA68_BDAB_47E3_916D_F2F7C1F4495C_.wvu.PrintArea" localSheetId="10" hidden="1">FDnet_Constants!$A$1:$E$65</definedName>
    <definedName name="Z_2429DA68_BDAB_47E3_916D_F2F7C1F4495C_.wvu.PrintArea" localSheetId="9" hidden="1">FDnet_Ref!$A$1:$S$589</definedName>
    <definedName name="Z_2429DA68_BDAB_47E3_916D_F2F7C1F4495C_.wvu.Rows" localSheetId="9" hidden="1">FDnet_Ref!$39:$44,FDnet_Ref!$48:$60,FDnet_Ref!$62:$72,FDnet_Ref!$74:$79,FDnet_Ref!$90:$99,FDnet_Ref!$105:$114,FDnet_Ref!$117:$126,FDnet_Ref!$136:$145,FDnet_Ref!$152:$161,FDnet_Ref!$165:$174,FDnet_Ref!$186:$195,FDnet_Ref!$203:$212,FDnet_Ref!$242:$249,FDnet_Ref!$266:$276,FDnet_Ref!$282:$291,FDnet_Ref!$302:$331,FDnet_Ref!$334:$334,FDnet_Ref!$337:$350,FDnet_Ref!$353:$353,FDnet_Ref!$356:$402,FDnet_Ref!$413:$434,FDnet_Ref!$439:$439,FDnet_Ref!$441:$441,FDnet_Ref!$443:$468,FDnet_Ref!$478:$478,FDnet_Ref!$481:$489,FDnet_Ref!$494:$522,FDnet_Ref!$530:$531,FDnet_Ref!$533:$533,FDnet_Ref!#REF!,FDnet_Ref!$545:$546,FDnet_Ref!$550:$550,FDnet_Ref!#REF!,FDnet_Ref!$556:$556,FDnet_Ref!$561:$566,FDnet_Ref!$570:$570,FDnet_Ref!$574:$583</definedName>
    <definedName name="Z_26F83A64_B133_4D5D_9EE3_06F934ECD134_.wvu.Rows" localSheetId="8" hidden="1">CardCageCPU_Ref!$24:$53,CardCageCPU_Ref!$69:$90,CardCageCPU_Ref!$96:$98</definedName>
    <definedName name="Z_2FB8589A_CC19_4A42_BD5D_05F4917734EE_.wvu.PrintArea" localSheetId="14" hidden="1">AnalogPLUS_Calc_Ref!$A$1:$M$175</definedName>
    <definedName name="Z_2FB8589A_CC19_4A42_BD5D_05F4917734EE_.wvu.PrintArea" localSheetId="15" hidden="1">AnalogPLUS_Constants!$A$1:$I$21</definedName>
    <definedName name="Z_2FB8589A_CC19_4A42_BD5D_05F4917734EE_.wvu.PrintArea" localSheetId="13" hidden="1">AnalogPLUS_Ref!$A$1:$K$189</definedName>
    <definedName name="Z_2FB8589A_CC19_4A42_BD5D_05F4917734EE_.wvu.PrintArea" localSheetId="17" hidden="1">Interactive_Calc_Ref!$A$1:$M$175</definedName>
    <definedName name="Z_2FB8589A_CC19_4A42_BD5D_05F4917734EE_.wvu.PrintArea" localSheetId="18" hidden="1">Interactive_Constants!$A$1:$I$23</definedName>
    <definedName name="Z_2FB8589A_CC19_4A42_BD5D_05F4917734EE_.wvu.PrintArea" localSheetId="16" hidden="1">Interactive_Ref!$A$1:$K$189</definedName>
    <definedName name="Z_3AB46E5B_AFE4_43DC_A672_ABC91208CC73_.wvu.PrintArea" localSheetId="14" hidden="1">AnalogPLUS_Calc_Ref!$A$1:$M$175</definedName>
    <definedName name="Z_3AB46E5B_AFE4_43DC_A672_ABC91208CC73_.wvu.PrintArea" localSheetId="15" hidden="1">AnalogPLUS_Constants!$A$1:$I$21</definedName>
    <definedName name="Z_3AB46E5B_AFE4_43DC_A672_ABC91208CC73_.wvu.PrintArea" localSheetId="13" hidden="1">AnalogPLUS_Ref!$A$1:$K$189</definedName>
    <definedName name="Z_3AB46E5B_AFE4_43DC_A672_ABC91208CC73_.wvu.PrintArea" localSheetId="17" hidden="1">Interactive_Calc_Ref!$A$1:$M$175</definedName>
    <definedName name="Z_3AB46E5B_AFE4_43DC_A672_ABC91208CC73_.wvu.PrintArea" localSheetId="18" hidden="1">Interactive_Constants!$A$1:$I$23</definedName>
    <definedName name="Z_3AB46E5B_AFE4_43DC_A672_ABC91208CC73_.wvu.PrintArea" localSheetId="16" hidden="1">Interactive_Ref!$A$1:$K$189</definedName>
    <definedName name="Z_3AB46E5B_AFE4_43DC_A672_ABC91208CC73_.wvu.Rows" localSheetId="13" hidden="1">AnalogPLUS_Ref!$37:$41,AnalogPLUS_Ref!$99:$114,AnalogPLUS_Ref!$124:$132,AnalogPLUS_Ref!$152:$164</definedName>
    <definedName name="Z_3AB46E5B_AFE4_43DC_A672_ABC91208CC73_.wvu.Rows" localSheetId="16" hidden="1">Interactive_Ref!$37:$41,Interactive_Ref!$99:$114,Interactive_Ref!$124:$132,Interactive_Ref!$152:$164</definedName>
    <definedName name="Z_45563D92_82A0_4FF0_81EB_047769486D3B_.wvu.PrintArea" localSheetId="15" hidden="1">AnalogPLUS_Constants!$A$1:$I$25</definedName>
    <definedName name="Z_45563D92_82A0_4FF0_81EB_047769486D3B_.wvu.PrintArea" localSheetId="10" hidden="1">FDnet_Constants!$A$1:$E$40</definedName>
    <definedName name="Z_45563D92_82A0_4FF0_81EB_047769486D3B_.wvu.PrintArea" localSheetId="18" hidden="1">Interactive_Constants!$A$1:$I$27</definedName>
    <definedName name="Z_45563D92_82A0_4FF0_81EB_047769486D3B_.wvu.PrintArea" localSheetId="11" hidden="1">MS9I_Ref!$A$1:$K$73</definedName>
    <definedName name="Z_45563D92_82A0_4FF0_81EB_047769486D3B_.wvu.Rows" localSheetId="6" hidden="1">CardCage2_Ref!#REF!,CardCage2_Ref!#REF!,CardCage2_Ref!#REF!,CardCage2_Ref!$24:$46,CardCage2_Ref!$53:$72,CardCage2_Ref!#REF!,CardCage2_Ref!#REF!,CardCage2_Ref!#REF!</definedName>
    <definedName name="Z_45563D92_82A0_4FF0_81EB_047769486D3B_.wvu.Rows" localSheetId="7" hidden="1">CardCage5_Ref!#REF!,CardCage5_Ref!#REF!,CardCage5_Ref!#REF!,CardCage5_Ref!$24:$46,CardCage5_Ref!$62:$88,CardCage5_Ref!#REF!,CardCage5_Ref!#REF!,CardCage5_Ref!#REF!</definedName>
    <definedName name="Z_45563D92_82A0_4FF0_81EB_047769486D3B_.wvu.Rows" localSheetId="8" hidden="1">CardCageCPU_Ref!#REF!,CardCageCPU_Ref!#REF!,CardCageCPU_Ref!#REF!,CardCageCPU_Ref!$24:$53,CardCageCPU_Ref!$69:$95,CardCageCPU_Ref!#REF!,CardCageCPU_Ref!#REF!,CardCageCPU_Ref!#REF!</definedName>
    <definedName name="Z_45563D92_82A0_4FF0_81EB_047769486D3B_.wvu.Rows" localSheetId="11" hidden="1">MS9I_Ref!$41:$60,MS9I_Ref!#REF!</definedName>
    <definedName name="Z_5F9E43E8_8195_44E9_A433_B30D54E1D2BB_.wvu.PrintArea" localSheetId="19" hidden="1">Testing_Translation!$A$1:$A$88</definedName>
    <definedName name="Z_819C8354_7E42_4E9D_A33E_C383FBFCE90E_.wvu.PrintArea" localSheetId="19" hidden="1">Testing_Translation!$A$1:$A$88</definedName>
    <definedName name="Z_86ACEF8C_AC12_4ED1_A404_248A8366701E_.wvu.Rows" localSheetId="6" hidden="1">CardCage2_Ref!$24:$46,CardCage2_Ref!$53:$72</definedName>
    <definedName name="Z_86ACEF8C_AC12_4ED1_A404_248A8366701E_.wvu.Rows" localSheetId="7" hidden="1">CardCage5_Ref!$24:$46,CardCage5_Ref!$62:$88</definedName>
    <definedName name="Z_86ACEF8C_AC12_4ED1_A404_248A8366701E_.wvu.Rows" localSheetId="8" hidden="1">CardCageCPU_Ref!$24:$53,CardCageCPU_Ref!$69:$95</definedName>
    <definedName name="Z_A548D9BF_F214_4557_A580_E91DD1CEBC4E_.wvu.Cols" localSheetId="6" hidden="1">CardCage2_Ref!$M:$N</definedName>
    <definedName name="Z_A548D9BF_F214_4557_A580_E91DD1CEBC4E_.wvu.Cols" localSheetId="7" hidden="1">CardCage5_Ref!$M:$N</definedName>
    <definedName name="Z_A548D9BF_F214_4557_A580_E91DD1CEBC4E_.wvu.Cols" localSheetId="8" hidden="1">CardCageCPU_Ref!$M:$N</definedName>
    <definedName name="Z_A548D9BF_F214_4557_A580_E91DD1CEBC4E_.wvu.Cols" localSheetId="9" hidden="1">FDnet_Ref!$U:$AF</definedName>
    <definedName name="Z_A548D9BF_F214_4557_A580_E91DD1CEBC4E_.wvu.Cols" localSheetId="3" hidden="1">Fx72x_Panel!$L:$P</definedName>
    <definedName name="Z_A548D9BF_F214_4557_A580_E91DD1CEBC4E_.wvu.FilterData" localSheetId="5" hidden="1">Panel_values!$A$2:$A$503</definedName>
    <definedName name="Z_A548D9BF_F214_4557_A580_E91DD1CEBC4E_.wvu.PrintArea" localSheetId="14" hidden="1">AnalogPLUS_Calc_Ref!$A$1:$M$175</definedName>
    <definedName name="Z_A548D9BF_F214_4557_A580_E91DD1CEBC4E_.wvu.PrintArea" localSheetId="15" hidden="1">AnalogPLUS_Constants!$A$1:$E$39</definedName>
    <definedName name="Z_A548D9BF_F214_4557_A580_E91DD1CEBC4E_.wvu.PrintArea" localSheetId="13" hidden="1">AnalogPLUS_Ref!$A$1:$K$189</definedName>
    <definedName name="Z_A548D9BF_F214_4557_A580_E91DD1CEBC4E_.wvu.PrintArea" localSheetId="12" hidden="1">Collective_Ref!$A$1:$K$85</definedName>
    <definedName name="Z_A548D9BF_F214_4557_A580_E91DD1CEBC4E_.wvu.PrintArea" localSheetId="0" hidden="1">Cover!$A$1:$D$56</definedName>
    <definedName name="Z_A548D9BF_F214_4557_A580_E91DD1CEBC4E_.wvu.PrintArea" localSheetId="10" hidden="1">FDnet_Constants!$A$1:$E$65</definedName>
    <definedName name="Z_A548D9BF_F214_4557_A580_E91DD1CEBC4E_.wvu.PrintArea" localSheetId="9" hidden="1">FDnet_Ref!$A$1:$S$589</definedName>
    <definedName name="Z_A548D9BF_F214_4557_A580_E91DD1CEBC4E_.wvu.PrintArea" localSheetId="1" hidden="1">Instructions!$A$1:$A$46</definedName>
    <definedName name="Z_A548D9BF_F214_4557_A580_E91DD1CEBC4E_.wvu.PrintArea" localSheetId="17" hidden="1">Interactive_Calc_Ref!$A$1:$M$175</definedName>
    <definedName name="Z_A548D9BF_F214_4557_A580_E91DD1CEBC4E_.wvu.PrintArea" localSheetId="18" hidden="1">Interactive_Constants!$A$1:$E$41</definedName>
    <definedName name="Z_A548D9BF_F214_4557_A580_E91DD1CEBC4E_.wvu.PrintArea" localSheetId="16" hidden="1">Interactive_Ref!$A$1:$K$189</definedName>
    <definedName name="Z_A548D9BF_F214_4557_A580_E91DD1CEBC4E_.wvu.PrintArea" localSheetId="11" hidden="1">MS9I_Ref!$A$1:$K$73</definedName>
    <definedName name="Z_A548D9BF_F214_4557_A580_E91DD1CEBC4E_.wvu.PrintArea" localSheetId="2" hidden="1">RevisionNotes!$A$1:$A$313</definedName>
    <definedName name="Z_A548D9BF_F214_4557_A580_E91DD1CEBC4E_.wvu.PrintArea" localSheetId="19" hidden="1">Testing_Translation!$A$1:$B$60</definedName>
    <definedName name="Z_A548D9BF_F214_4557_A580_E91DD1CEBC4E_.wvu.Rows" localSheetId="13" hidden="1">AnalogPLUS_Ref!$22:$27,AnalogPLUS_Ref!$37:$42,AnalogPLUS_Ref!$44:$44,AnalogPLUS_Ref!$54:$55,AnalogPLUS_Ref!$58:$60,AnalogPLUS_Ref!$64:$65,AnalogPLUS_Ref!$73:$113,AnalogPLUS_Ref!$123:$132,AnalogPLUS_Ref!$145:$146,AnalogPLUS_Ref!$151:$164,AnalogPLUS_Ref!$175:$177</definedName>
    <definedName name="Z_A548D9BF_F214_4557_A580_E91DD1CEBC4E_.wvu.Rows" localSheetId="6" hidden="1">CardCage2_Ref!$24:$46,CardCage2_Ref!$53:$69</definedName>
    <definedName name="Z_A548D9BF_F214_4557_A580_E91DD1CEBC4E_.wvu.Rows" localSheetId="7" hidden="1">CardCage5_Ref!$24:$46,CardCage5_Ref!$62:$84</definedName>
    <definedName name="Z_A548D9BF_F214_4557_A580_E91DD1CEBC4E_.wvu.Rows" localSheetId="8" hidden="1">CardCageCPU_Ref!$24:$53,CardCageCPU_Ref!$69:$92</definedName>
    <definedName name="Z_A548D9BF_F214_4557_A580_E91DD1CEBC4E_.wvu.Rows" localSheetId="12" hidden="1">Collective_Ref!$37:$71</definedName>
    <definedName name="Z_A548D9BF_F214_4557_A580_E91DD1CEBC4E_.wvu.Rows" localSheetId="9" hidden="1">FDnet_Ref!$48:$60,FDnet_Ref!$62:$67,FDnet_Ref!$69:$72,FDnet_Ref!$74:$79,FDnet_Ref!$91:$99,FDnet_Ref!$101:$114,FDnet_Ref!$116:$126,FDnet_Ref!$128:$145,FDnet_Ref!$147:$161,FDnet_Ref!$163:$174,FDnet_Ref!$176:$195,FDnet_Ref!$197:$212,FDnet_Ref!$214:$249,FDnet_Ref!$251:$276,FDnet_Ref!$278:$291,FDnet_Ref!$293:$331,FDnet_Ref!$333:$350,FDnet_Ref!$352:$402,FDnet_Ref!$413:$434,FDnet_Ref!$439:$439,FDnet_Ref!$441:$441,FDnet_Ref!$443:$468,FDnet_Ref!$478:$478,FDnet_Ref!$482:$516,FDnet_Ref!$519:$530,FDnet_Ref!$533:$533,FDnet_Ref!$540:$548,FDnet_Ref!$550:$550,FDnet_Ref!$556:$556,FDnet_Ref!$560:$566,FDnet_Ref!$570:$570,FDnet_Ref!$574:$583</definedName>
    <definedName name="Z_A548D9BF_F214_4557_A580_E91DD1CEBC4E_.wvu.Rows" localSheetId="3" hidden="1">Fx72x_Panel!$31:$74,Fx72x_Panel!$92:$105,Fx72x_Panel!$107:$174,Fx72x_Panel!$192:$208,Fx72x_Panel!$219:$236,Fx72x_Panel!$239:$240,Fx72x_Panel!$257:$408,Fx72x_Panel!$418:$422,Fx72x_Panel!$424:$424,Fx72x_Panel!$426:$428,Fx72x_Panel!$430:$440,Fx72x_Panel!$454:$455,Fx72x_Panel!$466:$466,Fx72x_Panel!$475:$483,Fx72x_Panel!$485:$599,Fx72x_Panel!$610:$610</definedName>
    <definedName name="Z_A548D9BF_F214_4557_A580_E91DD1CEBC4E_.wvu.Rows" localSheetId="16" hidden="1">Interactive_Ref!$22:$27,Interactive_Ref!$37:$42,Interactive_Ref!$44:$44,Interactive_Ref!$62:$63,Interactive_Ref!$70:$71,Interactive_Ref!$79:$79,Interactive_Ref!$91:$91,Interactive_Ref!$96:$113,Interactive_Ref!$123:$132,Interactive_Ref!$145:$146,Interactive_Ref!$150:$164,Interactive_Ref!$175:$178</definedName>
    <definedName name="Z_A548D9BF_F214_4557_A580_E91DD1CEBC4E_.wvu.Rows" localSheetId="11" hidden="1">MS9I_Ref!$41:$60</definedName>
    <definedName name="Z_CF3AC31D_E949_438C_8877_C4C9D0CF6D61_.wvu.Rows" localSheetId="8" hidden="1">CardCageCPU_Ref!$96:$98</definedName>
    <definedName name="Z_FA75CC5A_C39D_4AB1_B7E4_308BE16EBE6C_.wvu.FilterData" localSheetId="5" hidden="1">Panel_values!$A$2:$A$503</definedName>
    <definedName name="Z_FA75CC5A_C39D_4AB1_B7E4_308BE16EBE6C_.wvu.PrintArea" localSheetId="14" hidden="1">AnalogPLUS_Calc_Ref!$A$1:$M$175</definedName>
    <definedName name="Z_FA75CC5A_C39D_4AB1_B7E4_308BE16EBE6C_.wvu.PrintArea" localSheetId="15" hidden="1">AnalogPLUS_Constants!$A$1:$E$39</definedName>
    <definedName name="Z_FA75CC5A_C39D_4AB1_B7E4_308BE16EBE6C_.wvu.PrintArea" localSheetId="13" hidden="1">AnalogPLUS_Ref!$A$1:$K$189</definedName>
    <definedName name="Z_FA75CC5A_C39D_4AB1_B7E4_308BE16EBE6C_.wvu.PrintArea" localSheetId="12" hidden="1">Collective_Ref!$A$1:$K$85</definedName>
    <definedName name="Z_FA75CC5A_C39D_4AB1_B7E4_308BE16EBE6C_.wvu.PrintArea" localSheetId="0" hidden="1">Cover!$A$1:$D$56</definedName>
    <definedName name="Z_FA75CC5A_C39D_4AB1_B7E4_308BE16EBE6C_.wvu.PrintArea" localSheetId="10" hidden="1">FDnet_Constants!$A$1:$E$65</definedName>
    <definedName name="Z_FA75CC5A_C39D_4AB1_B7E4_308BE16EBE6C_.wvu.PrintArea" localSheetId="9" hidden="1">FDnet_Ref!$A$1:$S$589</definedName>
    <definedName name="Z_FA75CC5A_C39D_4AB1_B7E4_308BE16EBE6C_.wvu.PrintArea" localSheetId="1" hidden="1">Instructions!$A$1:$A$46</definedName>
    <definedName name="Z_FA75CC5A_C39D_4AB1_B7E4_308BE16EBE6C_.wvu.PrintArea" localSheetId="17" hidden="1">Interactive_Calc_Ref!$A$1:$M$175</definedName>
    <definedName name="Z_FA75CC5A_C39D_4AB1_B7E4_308BE16EBE6C_.wvu.PrintArea" localSheetId="18" hidden="1">Interactive_Constants!$A$1:$E$41</definedName>
    <definedName name="Z_FA75CC5A_C39D_4AB1_B7E4_308BE16EBE6C_.wvu.PrintArea" localSheetId="16" hidden="1">Interactive_Ref!$A$1:$K$189</definedName>
    <definedName name="Z_FA75CC5A_C39D_4AB1_B7E4_308BE16EBE6C_.wvu.PrintArea" localSheetId="11" hidden="1">MS9I_Ref!$A$1:$K$73</definedName>
    <definedName name="Z_FA75CC5A_C39D_4AB1_B7E4_308BE16EBE6C_.wvu.PrintArea" localSheetId="5" hidden="1">Panel_values!$A$1:$K$503</definedName>
    <definedName name="Z_FA75CC5A_C39D_4AB1_B7E4_308BE16EBE6C_.wvu.PrintArea" localSheetId="2" hidden="1">RevisionNotes!$A$1:$A$313</definedName>
    <definedName name="Z_FA75CC5A_C39D_4AB1_B7E4_308BE16EBE6C_.wvu.PrintArea" localSheetId="19" hidden="1">Testing_Translation!$A$1:$B$60</definedName>
    <definedName name="Z_FA75CC5A_C39D_4AB1_B7E4_308BE16EBE6C_.wvu.Rows" localSheetId="9" hidden="1">FDnet_Ref!$91:$99,FDnet_Ref!$106:$114,FDnet_Ref!$117:$126,FDnet_Ref!$136:$145,FDnet_Ref!$152:$161,FDnet_Ref!$167:$174,FDnet_Ref!$189:$195,FDnet_Ref!$203:$212,FDnet_Ref!$240:$249,FDnet_Ref!$267:$276,FDnet_Ref!$282:$291,FDnet_Ref!$302:$329,FDnet_Ref!$336:$341,FDnet_Ref!$344:$349,FDnet_Ref!$355:$360,FDnet_Ref!$363:$389,FDnet_Ref!$413:$413,FDnet_Ref!$417:$428,FDnet_Ref!$432:$433,FDnet_Ref!$441:$441,FDnet_Ref!$446:$447,FDnet_Ref!$450:$468,FDnet_Ref!$478:$478,FDnet_Ref!$564:$564</definedName>
    <definedName name="Z_FA75CC5A_C39D_4AB1_B7E4_308BE16EBE6C_.wvu.Rows" localSheetId="3" hidden="1">Fx72x_Panel!$610:$610</definedName>
    <definedName name="Z_FA75CC5A_C39D_4AB1_B7E4_308BE16EBE6C_.wvu.Rows" localSheetId="5" hidden="1">Panel_values!$504:$525</definedName>
  </definedNames>
  <calcPr calcId="191028"/>
  <customWorkbookViews>
    <customWorkbookView name="EndUser" guid="{A548D9BF-F214-4557-A580-E91DD1CEBC4E}" maximized="1" xWindow="54" yWindow="-8" windowWidth="3394" windowHeight="1456" tabRatio="878" activeSheetId="1"/>
    <customWorkbookView name="Developement" guid="{FA75CC5A-C39D-4AB1-B7E4-308BE16EBE6C}" maximized="1" xWindow="71" yWindow="-8" windowWidth="3377" windowHeight="1456" tabRatio="878"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88" i="22" l="1"/>
  <c r="X188" i="22"/>
  <c r="U188" i="22"/>
  <c r="AF187" i="22"/>
  <c r="X187" i="22"/>
  <c r="U187" i="22"/>
  <c r="AF186" i="22"/>
  <c r="X186" i="22"/>
  <c r="U186" i="22"/>
  <c r="AF87" i="22" l="1"/>
  <c r="X87" i="22"/>
  <c r="U87" i="22"/>
  <c r="AF86" i="22"/>
  <c r="X86" i="22"/>
  <c r="U86" i="22"/>
  <c r="AF85" i="22"/>
  <c r="X85" i="22"/>
  <c r="U85" i="22"/>
  <c r="AF90" i="22"/>
  <c r="X90" i="22"/>
  <c r="U90" i="22"/>
  <c r="U88" i="22"/>
  <c r="X88" i="22"/>
  <c r="AF88" i="22"/>
  <c r="U89" i="22"/>
  <c r="X89" i="22"/>
  <c r="AF89" i="22"/>
  <c r="AF166" i="22" l="1"/>
  <c r="AF165" i="22"/>
  <c r="X165" i="22"/>
  <c r="U165" i="22"/>
  <c r="AF104" i="22"/>
  <c r="AF105" i="22"/>
  <c r="X105" i="22"/>
  <c r="U105" i="22"/>
  <c r="G87" i="8" l="1"/>
  <c r="E90" i="9" l="1"/>
  <c r="E89" i="9"/>
  <c r="D90" i="9"/>
  <c r="D89" i="9"/>
  <c r="D82" i="9"/>
  <c r="D81" i="9"/>
  <c r="N68" i="9"/>
  <c r="N65" i="9"/>
  <c r="E82" i="8"/>
  <c r="E81" i="8"/>
  <c r="E80" i="8"/>
  <c r="E79" i="8"/>
  <c r="E78" i="8"/>
  <c r="D82" i="8"/>
  <c r="D81" i="8"/>
  <c r="D80" i="8"/>
  <c r="D79" i="8"/>
  <c r="D78" i="8"/>
  <c r="D75" i="8"/>
  <c r="D74" i="8"/>
  <c r="D73" i="8"/>
  <c r="D72" i="8"/>
  <c r="D71" i="8"/>
  <c r="N61" i="8"/>
  <c r="N58" i="8"/>
  <c r="N55" i="8"/>
  <c r="N52" i="8"/>
  <c r="N49" i="8"/>
  <c r="N52" i="7"/>
  <c r="N49" i="7"/>
  <c r="E67" i="7"/>
  <c r="E66" i="7"/>
  <c r="D67" i="7"/>
  <c r="D66" i="7"/>
  <c r="D63" i="7"/>
  <c r="D62" i="7"/>
  <c r="H36" i="9" l="1"/>
  <c r="H34" i="9"/>
  <c r="H36" i="8" l="1"/>
  <c r="H34" i="8"/>
  <c r="H36" i="7"/>
  <c r="H34" i="7"/>
  <c r="A494" i="6" l="1"/>
  <c r="A493" i="6"/>
  <c r="A492" i="6"/>
  <c r="A473" i="6"/>
  <c r="A472" i="6"/>
  <c r="A471" i="6"/>
  <c r="A452" i="6"/>
  <c r="A451" i="6"/>
  <c r="A450" i="6"/>
  <c r="A431" i="6"/>
  <c r="A430" i="6"/>
  <c r="A429" i="6"/>
  <c r="A410" i="6"/>
  <c r="A409" i="6"/>
  <c r="A408" i="6"/>
  <c r="A389" i="6"/>
  <c r="A388" i="6"/>
  <c r="A387" i="6"/>
  <c r="A368" i="6"/>
  <c r="A367" i="6"/>
  <c r="A366" i="6"/>
  <c r="A347" i="6"/>
  <c r="A346" i="6"/>
  <c r="A345" i="6"/>
  <c r="A326" i="6"/>
  <c r="A325" i="6"/>
  <c r="A324" i="6"/>
  <c r="A305" i="6"/>
  <c r="A304" i="6"/>
  <c r="A303" i="6"/>
  <c r="A284" i="6"/>
  <c r="A283" i="6"/>
  <c r="A282" i="6"/>
  <c r="A263" i="6"/>
  <c r="A262" i="6"/>
  <c r="A261" i="6"/>
  <c r="A242" i="6"/>
  <c r="A241" i="6"/>
  <c r="A240" i="6"/>
  <c r="A221" i="6"/>
  <c r="A220" i="6"/>
  <c r="A219" i="6"/>
  <c r="A200" i="6"/>
  <c r="A199" i="6"/>
  <c r="A198" i="6"/>
  <c r="A179" i="6"/>
  <c r="A178" i="6"/>
  <c r="A177" i="6"/>
  <c r="A158" i="6"/>
  <c r="A157" i="6"/>
  <c r="A156" i="6"/>
  <c r="A137" i="6"/>
  <c r="A136" i="6"/>
  <c r="A135" i="6"/>
  <c r="A116" i="6"/>
  <c r="A115" i="6"/>
  <c r="A114" i="6"/>
  <c r="A95" i="6"/>
  <c r="A94" i="6"/>
  <c r="A93" i="6"/>
  <c r="A74" i="6"/>
  <c r="A73" i="6"/>
  <c r="A72" i="6"/>
  <c r="A53" i="6"/>
  <c r="A52" i="6"/>
  <c r="A51" i="6"/>
  <c r="A33" i="6"/>
  <c r="A31" i="6"/>
  <c r="A30" i="6"/>
  <c r="C43" i="15"/>
  <c r="C117" i="15" s="1"/>
  <c r="X136" i="22"/>
  <c r="U136" i="22"/>
  <c r="AF136" i="22"/>
  <c r="AF269" i="22"/>
  <c r="AF268" i="22"/>
  <c r="AF267" i="22"/>
  <c r="AF241" i="22"/>
  <c r="AF240" i="22"/>
  <c r="X361" i="22"/>
  <c r="U361" i="22"/>
  <c r="AF360" i="22"/>
  <c r="AF359" i="22"/>
  <c r="AF358" i="22"/>
  <c r="AF357" i="22"/>
  <c r="AF356" i="22"/>
  <c r="AF355" i="22"/>
  <c r="AF354" i="22"/>
  <c r="X354" i="22"/>
  <c r="U354" i="22"/>
  <c r="AF353" i="22"/>
  <c r="X353" i="22"/>
  <c r="U353" i="22"/>
  <c r="AF352" i="22"/>
  <c r="AF351" i="22"/>
  <c r="AF342" i="22"/>
  <c r="X342" i="22"/>
  <c r="U342" i="22"/>
  <c r="AF341" i="22"/>
  <c r="AF340" i="22"/>
  <c r="AF339" i="22"/>
  <c r="AF338" i="22"/>
  <c r="AF337" i="22"/>
  <c r="AF336" i="22"/>
  <c r="AF335" i="22"/>
  <c r="X335" i="22"/>
  <c r="U335" i="22"/>
  <c r="AF334" i="22"/>
  <c r="X334" i="22"/>
  <c r="U334" i="22"/>
  <c r="AF333" i="22"/>
  <c r="AF332" i="22"/>
  <c r="AF311" i="22"/>
  <c r="AF310" i="22"/>
  <c r="AF309" i="22"/>
  <c r="AF308" i="22"/>
  <c r="AF307" i="22"/>
  <c r="AF306" i="22"/>
  <c r="AF305" i="22"/>
  <c r="AF304" i="22"/>
  <c r="AF303" i="22"/>
  <c r="AF302" i="22"/>
  <c r="AF301" i="22"/>
  <c r="X301" i="22"/>
  <c r="U301" i="22"/>
  <c r="AF300" i="22"/>
  <c r="X300" i="22"/>
  <c r="U300" i="22"/>
  <c r="AF299" i="22"/>
  <c r="X299" i="22"/>
  <c r="U299" i="22"/>
  <c r="AF298" i="22"/>
  <c r="X298" i="22"/>
  <c r="U298" i="22"/>
  <c r="AF297" i="22"/>
  <c r="X297" i="22"/>
  <c r="U297" i="22"/>
  <c r="AF296" i="22"/>
  <c r="X296" i="22"/>
  <c r="U296" i="22"/>
  <c r="AF295" i="22"/>
  <c r="X295" i="22"/>
  <c r="U295" i="22"/>
  <c r="AF294" i="22"/>
  <c r="X294" i="22"/>
  <c r="U294" i="22"/>
  <c r="AF293" i="22"/>
  <c r="X293" i="22"/>
  <c r="U293" i="22"/>
  <c r="AF292" i="22"/>
  <c r="AF291" i="22"/>
  <c r="AF290" i="22"/>
  <c r="AF289" i="22"/>
  <c r="AF288" i="22"/>
  <c r="AF287" i="22"/>
  <c r="AF286" i="22"/>
  <c r="AF285" i="22"/>
  <c r="AF284" i="22"/>
  <c r="AF283" i="22"/>
  <c r="AF282" i="22"/>
  <c r="AF281" i="22"/>
  <c r="X281" i="22"/>
  <c r="U281" i="22"/>
  <c r="AF280" i="22"/>
  <c r="X280" i="22"/>
  <c r="U280" i="22"/>
  <c r="AF279" i="22"/>
  <c r="X279" i="22"/>
  <c r="U279" i="22"/>
  <c r="AF278" i="22"/>
  <c r="X278" i="22"/>
  <c r="U278" i="22"/>
  <c r="AF277" i="22"/>
  <c r="AF276" i="22"/>
  <c r="AF275" i="22"/>
  <c r="AF274" i="22"/>
  <c r="AF273" i="22"/>
  <c r="AF272" i="22"/>
  <c r="AF271" i="22"/>
  <c r="AF270" i="22"/>
  <c r="AF266" i="22"/>
  <c r="X266" i="22"/>
  <c r="U266" i="22"/>
  <c r="AF262" i="22"/>
  <c r="X262" i="22"/>
  <c r="U262" i="22"/>
  <c r="AF265" i="22"/>
  <c r="X265" i="22"/>
  <c r="U265" i="22"/>
  <c r="AF261" i="22"/>
  <c r="X261" i="22"/>
  <c r="U261" i="22"/>
  <c r="AF264" i="22"/>
  <c r="X264" i="22"/>
  <c r="U264" i="22"/>
  <c r="AF260" i="22"/>
  <c r="X260" i="22"/>
  <c r="U260" i="22"/>
  <c r="AF263" i="22"/>
  <c r="X263" i="22"/>
  <c r="U263" i="22"/>
  <c r="AF259" i="22"/>
  <c r="X259" i="22"/>
  <c r="U259" i="22"/>
  <c r="AF258" i="22"/>
  <c r="X258" i="22"/>
  <c r="U258" i="22"/>
  <c r="AF254" i="22"/>
  <c r="X254" i="22"/>
  <c r="U254" i="22"/>
  <c r="AF257" i="22"/>
  <c r="X257" i="22"/>
  <c r="U257" i="22"/>
  <c r="AF253" i="22"/>
  <c r="X253" i="22"/>
  <c r="U253" i="22"/>
  <c r="AF256" i="22"/>
  <c r="X256" i="22"/>
  <c r="U256" i="22"/>
  <c r="AF252" i="22"/>
  <c r="X252" i="22"/>
  <c r="U252" i="22"/>
  <c r="AF255" i="22"/>
  <c r="X255" i="22"/>
  <c r="U255" i="22"/>
  <c r="AF251" i="22"/>
  <c r="X251" i="22"/>
  <c r="U251" i="22"/>
  <c r="AF250" i="22"/>
  <c r="AF249" i="22"/>
  <c r="AF248" i="22"/>
  <c r="AF247" i="22"/>
  <c r="AF246" i="22"/>
  <c r="AF245" i="22"/>
  <c r="AF244" i="22"/>
  <c r="AF243" i="22"/>
  <c r="AF242" i="22"/>
  <c r="AF239" i="22"/>
  <c r="X239" i="22"/>
  <c r="U239" i="22"/>
  <c r="AF238" i="22"/>
  <c r="X238" i="22"/>
  <c r="U238" i="22"/>
  <c r="AF237" i="22"/>
  <c r="X237" i="22"/>
  <c r="U237" i="22"/>
  <c r="AF236" i="22"/>
  <c r="X236" i="22"/>
  <c r="U236" i="22"/>
  <c r="AF235" i="22"/>
  <c r="X235" i="22"/>
  <c r="U235" i="22"/>
  <c r="AF234" i="22"/>
  <c r="X234" i="22"/>
  <c r="U234" i="22"/>
  <c r="AF233" i="22"/>
  <c r="X233" i="22"/>
  <c r="U233" i="22"/>
  <c r="AF232" i="22"/>
  <c r="X232" i="22"/>
  <c r="U232" i="22"/>
  <c r="AF228" i="22"/>
  <c r="X228" i="22"/>
  <c r="U228" i="22"/>
  <c r="AF231" i="22"/>
  <c r="X231" i="22"/>
  <c r="U231" i="22"/>
  <c r="AF227" i="22"/>
  <c r="X227" i="22"/>
  <c r="U227" i="22"/>
  <c r="AF230" i="22"/>
  <c r="X230" i="22"/>
  <c r="U230" i="22"/>
  <c r="AF226" i="22"/>
  <c r="X226" i="22"/>
  <c r="U226" i="22"/>
  <c r="AF229" i="22"/>
  <c r="X229" i="22"/>
  <c r="U229" i="22"/>
  <c r="AF225" i="22"/>
  <c r="X225" i="22"/>
  <c r="U225" i="22"/>
  <c r="AF224" i="22"/>
  <c r="X224" i="22"/>
  <c r="U224" i="22"/>
  <c r="AF220" i="22"/>
  <c r="X220" i="22"/>
  <c r="U220" i="22"/>
  <c r="AF223" i="22"/>
  <c r="X223" i="22"/>
  <c r="U223" i="22"/>
  <c r="AF219" i="22"/>
  <c r="X219" i="22"/>
  <c r="U219" i="22"/>
  <c r="AF222" i="22"/>
  <c r="X222" i="22"/>
  <c r="U222" i="22"/>
  <c r="AF218" i="22"/>
  <c r="X218" i="22"/>
  <c r="U218" i="22"/>
  <c r="AF221" i="22"/>
  <c r="X221" i="22"/>
  <c r="U221" i="22"/>
  <c r="AF217" i="22"/>
  <c r="X217" i="22"/>
  <c r="U217" i="22"/>
  <c r="AF216" i="22"/>
  <c r="X216" i="22"/>
  <c r="U216" i="22"/>
  <c r="AF215" i="22"/>
  <c r="X215" i="22"/>
  <c r="U215" i="22"/>
  <c r="AF214" i="22"/>
  <c r="X214" i="22"/>
  <c r="U214" i="22"/>
  <c r="AF213" i="22"/>
  <c r="AF212" i="22"/>
  <c r="AF211" i="22"/>
  <c r="AF210" i="22"/>
  <c r="AF209" i="22"/>
  <c r="AF208" i="22"/>
  <c r="AF207" i="22"/>
  <c r="AF206" i="22"/>
  <c r="AF205" i="22"/>
  <c r="AF204" i="22"/>
  <c r="AF203" i="22"/>
  <c r="AF202" i="22"/>
  <c r="X202" i="22"/>
  <c r="U202" i="22"/>
  <c r="AF201" i="22"/>
  <c r="X201" i="22"/>
  <c r="U201" i="22"/>
  <c r="AF200" i="22"/>
  <c r="X200" i="22"/>
  <c r="U200" i="22"/>
  <c r="AF199" i="22"/>
  <c r="X199" i="22"/>
  <c r="U199" i="22"/>
  <c r="AF198" i="22"/>
  <c r="X198" i="22"/>
  <c r="U198" i="22"/>
  <c r="AF197" i="22"/>
  <c r="X197" i="22"/>
  <c r="U197" i="22"/>
  <c r="AF196" i="22"/>
  <c r="AF195" i="22"/>
  <c r="AF194" i="22"/>
  <c r="AF193" i="22"/>
  <c r="AF192" i="22"/>
  <c r="AF191" i="22"/>
  <c r="AF190" i="22"/>
  <c r="AF189" i="22"/>
  <c r="AF185" i="22"/>
  <c r="X185" i="22"/>
  <c r="U185" i="22"/>
  <c r="AF184" i="22"/>
  <c r="X184" i="22"/>
  <c r="U184" i="22"/>
  <c r="AF183" i="22"/>
  <c r="X183" i="22"/>
  <c r="U183" i="22"/>
  <c r="AF182" i="22"/>
  <c r="X182" i="22"/>
  <c r="U182" i="22"/>
  <c r="AF181" i="22"/>
  <c r="X181" i="22"/>
  <c r="U181" i="22"/>
  <c r="AF180" i="22"/>
  <c r="X180" i="22"/>
  <c r="U180" i="22"/>
  <c r="AF179" i="22"/>
  <c r="X179" i="22"/>
  <c r="U179" i="22"/>
  <c r="AF178" i="22"/>
  <c r="X178" i="22"/>
  <c r="U178" i="22"/>
  <c r="AF177" i="22"/>
  <c r="X177" i="22"/>
  <c r="U177" i="22"/>
  <c r="AF176" i="22"/>
  <c r="X176" i="22"/>
  <c r="U176" i="22"/>
  <c r="AF175" i="22"/>
  <c r="AF174" i="22"/>
  <c r="AF173" i="22"/>
  <c r="AF172" i="22"/>
  <c r="AF171" i="22"/>
  <c r="AF170" i="22"/>
  <c r="AF169" i="22"/>
  <c r="AF168" i="22"/>
  <c r="AF167" i="22"/>
  <c r="AF164" i="22"/>
  <c r="X164" i="22"/>
  <c r="U164" i="22"/>
  <c r="AF163" i="22"/>
  <c r="X163" i="22"/>
  <c r="U163" i="22"/>
  <c r="AF162" i="22"/>
  <c r="AF161" i="22"/>
  <c r="AF160" i="22"/>
  <c r="AF159" i="22"/>
  <c r="AF158" i="22"/>
  <c r="AF157" i="22"/>
  <c r="AF156" i="22"/>
  <c r="AF155" i="22"/>
  <c r="AF154" i="22"/>
  <c r="AF153" i="22"/>
  <c r="AF152" i="22"/>
  <c r="AF151" i="22"/>
  <c r="X151" i="22"/>
  <c r="U151" i="22"/>
  <c r="AF150" i="22"/>
  <c r="X150" i="22"/>
  <c r="U150" i="22"/>
  <c r="AF149" i="22"/>
  <c r="X149" i="22"/>
  <c r="U149" i="22"/>
  <c r="AF148" i="22"/>
  <c r="X148" i="22"/>
  <c r="U148" i="22"/>
  <c r="AF147" i="22"/>
  <c r="X147" i="22"/>
  <c r="U147" i="22"/>
  <c r="AF146" i="22"/>
  <c r="AF145" i="22"/>
  <c r="AF144" i="22"/>
  <c r="AF143" i="22"/>
  <c r="AF142" i="22"/>
  <c r="AF141" i="22"/>
  <c r="AF140" i="22"/>
  <c r="AF139" i="22"/>
  <c r="AF138" i="22"/>
  <c r="AF137" i="22"/>
  <c r="AF135" i="22"/>
  <c r="X135" i="22"/>
  <c r="U135" i="22"/>
  <c r="AF134" i="22"/>
  <c r="X134" i="22"/>
  <c r="U134" i="22"/>
  <c r="AF133" i="22"/>
  <c r="X133" i="22"/>
  <c r="U133" i="22"/>
  <c r="AF132" i="22"/>
  <c r="X132" i="22"/>
  <c r="U132" i="22"/>
  <c r="AF131" i="22"/>
  <c r="X131" i="22"/>
  <c r="U131" i="22"/>
  <c r="AF130" i="22"/>
  <c r="X130" i="22"/>
  <c r="U130" i="22"/>
  <c r="AF129" i="22"/>
  <c r="X129" i="22"/>
  <c r="U129" i="22"/>
  <c r="AF128" i="22"/>
  <c r="X128" i="22"/>
  <c r="U128" i="22"/>
  <c r="AF127" i="22"/>
  <c r="AF126" i="22"/>
  <c r="X126" i="22"/>
  <c r="U126" i="22"/>
  <c r="AF125" i="22"/>
  <c r="X125" i="22"/>
  <c r="U125" i="22"/>
  <c r="AF124" i="22"/>
  <c r="X124" i="22"/>
  <c r="U124" i="22"/>
  <c r="AF123" i="22"/>
  <c r="X123" i="22"/>
  <c r="U123" i="22"/>
  <c r="AF122" i="22"/>
  <c r="X122" i="22"/>
  <c r="U122" i="22"/>
  <c r="AF121" i="22"/>
  <c r="X121" i="22"/>
  <c r="U121" i="22"/>
  <c r="AF120" i="22"/>
  <c r="X120" i="22"/>
  <c r="U120" i="22"/>
  <c r="AF119" i="22"/>
  <c r="X119" i="22"/>
  <c r="U119" i="22"/>
  <c r="AF118" i="22"/>
  <c r="X118" i="22"/>
  <c r="U118" i="22"/>
  <c r="AF117" i="22"/>
  <c r="X117" i="22"/>
  <c r="U117" i="22"/>
  <c r="AF116" i="22"/>
  <c r="X116" i="22"/>
  <c r="U116" i="22"/>
  <c r="AF115" i="22"/>
  <c r="AF114" i="22"/>
  <c r="X114" i="22"/>
  <c r="U114" i="22"/>
  <c r="AF113" i="22"/>
  <c r="X113" i="22"/>
  <c r="U113" i="22"/>
  <c r="AF112" i="22"/>
  <c r="X112" i="22"/>
  <c r="U112" i="22"/>
  <c r="AF111" i="22"/>
  <c r="X111" i="22"/>
  <c r="U111" i="22"/>
  <c r="AF110" i="22"/>
  <c r="X110" i="22"/>
  <c r="U110" i="22"/>
  <c r="AF109" i="22"/>
  <c r="X109" i="22"/>
  <c r="U109" i="22"/>
  <c r="AF108" i="22"/>
  <c r="X108" i="22"/>
  <c r="U108" i="22"/>
  <c r="AF107" i="22"/>
  <c r="X107" i="22"/>
  <c r="U107" i="22"/>
  <c r="AF106" i="22"/>
  <c r="X106" i="22"/>
  <c r="U106" i="22"/>
  <c r="AF103" i="22"/>
  <c r="X103" i="22"/>
  <c r="U103" i="22"/>
  <c r="AF102" i="22"/>
  <c r="X102" i="22"/>
  <c r="U102" i="22"/>
  <c r="AF101" i="22"/>
  <c r="X101" i="22"/>
  <c r="U101" i="22"/>
  <c r="AF100" i="22"/>
  <c r="AF99" i="22"/>
  <c r="X99" i="22"/>
  <c r="U99" i="22"/>
  <c r="AF98" i="22"/>
  <c r="X98" i="22"/>
  <c r="U98" i="22"/>
  <c r="AF97" i="22"/>
  <c r="X97" i="22"/>
  <c r="U97" i="22"/>
  <c r="AF96" i="22"/>
  <c r="X96" i="22"/>
  <c r="U96" i="22"/>
  <c r="AF95" i="22"/>
  <c r="X95" i="22"/>
  <c r="U95" i="22"/>
  <c r="AF94" i="22"/>
  <c r="X94" i="22"/>
  <c r="U94" i="22"/>
  <c r="AF93" i="22"/>
  <c r="X93" i="22"/>
  <c r="U93" i="22"/>
  <c r="AF92" i="22"/>
  <c r="X92" i="22"/>
  <c r="U92" i="22"/>
  <c r="AF91" i="22"/>
  <c r="X91" i="22"/>
  <c r="U91" i="22"/>
  <c r="AF84" i="22"/>
  <c r="X84" i="22"/>
  <c r="U84" i="22"/>
  <c r="I71" i="8"/>
  <c r="C87" i="24"/>
  <c r="C66" i="24"/>
  <c r="C88" i="24" s="1"/>
  <c r="C65" i="24"/>
  <c r="C59" i="9"/>
  <c r="C62" i="9"/>
  <c r="C64" i="24"/>
  <c r="C62" i="24"/>
  <c r="C63" i="24"/>
  <c r="C61" i="24"/>
  <c r="A524" i="6"/>
  <c r="A523" i="6"/>
  <c r="A522" i="6"/>
  <c r="A521" i="6"/>
  <c r="A520" i="6"/>
  <c r="A519" i="6"/>
  <c r="A518" i="6"/>
  <c r="A517" i="6"/>
  <c r="A516" i="6"/>
  <c r="A515" i="6"/>
  <c r="A514" i="6"/>
  <c r="A513" i="6"/>
  <c r="A512" i="6"/>
  <c r="A511" i="6"/>
  <c r="A510" i="6"/>
  <c r="A509" i="6"/>
  <c r="A508" i="6"/>
  <c r="A507" i="6"/>
  <c r="Z506" i="6"/>
  <c r="Y506" i="6"/>
  <c r="X506" i="6"/>
  <c r="W506" i="6"/>
  <c r="V506" i="6"/>
  <c r="U506" i="6"/>
  <c r="T506" i="6"/>
  <c r="S506" i="6"/>
  <c r="R506" i="6"/>
  <c r="Q506" i="6"/>
  <c r="P506" i="6"/>
  <c r="O506" i="6"/>
  <c r="N506" i="6"/>
  <c r="M506" i="6"/>
  <c r="L506" i="6"/>
  <c r="K506" i="6"/>
  <c r="J506" i="6"/>
  <c r="I506" i="6"/>
  <c r="H506" i="6"/>
  <c r="G506" i="6"/>
  <c r="F506" i="6"/>
  <c r="E506" i="6"/>
  <c r="D506" i="6"/>
  <c r="C506" i="6"/>
  <c r="B506" i="6"/>
  <c r="B505" i="6"/>
  <c r="A503" i="6"/>
  <c r="A502" i="6"/>
  <c r="A501" i="6"/>
  <c r="A500" i="6"/>
  <c r="A499" i="6"/>
  <c r="A498" i="6"/>
  <c r="A497" i="6"/>
  <c r="A496" i="6"/>
  <c r="A495" i="6"/>
  <c r="A491" i="6"/>
  <c r="A490" i="6"/>
  <c r="A489" i="6"/>
  <c r="A488" i="6"/>
  <c r="A487" i="6"/>
  <c r="A486" i="6"/>
  <c r="Z485" i="6"/>
  <c r="Y485" i="6"/>
  <c r="X485" i="6"/>
  <c r="W485" i="6"/>
  <c r="V485" i="6"/>
  <c r="U485" i="6"/>
  <c r="T485" i="6"/>
  <c r="S485" i="6"/>
  <c r="R485" i="6"/>
  <c r="Q485" i="6"/>
  <c r="P485" i="6"/>
  <c r="O485" i="6"/>
  <c r="N485" i="6"/>
  <c r="M485" i="6"/>
  <c r="L485" i="6"/>
  <c r="K485" i="6"/>
  <c r="J485" i="6"/>
  <c r="I485" i="6"/>
  <c r="H485" i="6"/>
  <c r="G485" i="6"/>
  <c r="F485" i="6"/>
  <c r="E485" i="6"/>
  <c r="D485" i="6"/>
  <c r="C485" i="6"/>
  <c r="B485" i="6"/>
  <c r="B484" i="6"/>
  <c r="A482" i="6"/>
  <c r="A481" i="6"/>
  <c r="A480" i="6"/>
  <c r="A479" i="6"/>
  <c r="A478" i="6"/>
  <c r="A477" i="6"/>
  <c r="A476" i="6"/>
  <c r="A475" i="6"/>
  <c r="A474" i="6"/>
  <c r="A470" i="6"/>
  <c r="A469" i="6"/>
  <c r="A468" i="6"/>
  <c r="A467" i="6"/>
  <c r="A466" i="6"/>
  <c r="A465" i="6"/>
  <c r="Z464" i="6"/>
  <c r="Y464" i="6"/>
  <c r="X464" i="6"/>
  <c r="W464" i="6"/>
  <c r="V464" i="6"/>
  <c r="U464" i="6"/>
  <c r="T464" i="6"/>
  <c r="S464" i="6"/>
  <c r="R464" i="6"/>
  <c r="Q464" i="6"/>
  <c r="P464" i="6"/>
  <c r="O464" i="6"/>
  <c r="N464" i="6"/>
  <c r="M464" i="6"/>
  <c r="L464" i="6"/>
  <c r="K464" i="6"/>
  <c r="J464" i="6"/>
  <c r="I464" i="6"/>
  <c r="H464" i="6"/>
  <c r="G464" i="6"/>
  <c r="F464" i="6"/>
  <c r="E464" i="6"/>
  <c r="D464" i="6"/>
  <c r="C464" i="6"/>
  <c r="B464" i="6"/>
  <c r="B463" i="6"/>
  <c r="A461" i="6"/>
  <c r="A460" i="6"/>
  <c r="A459" i="6"/>
  <c r="A458" i="6"/>
  <c r="A457" i="6"/>
  <c r="A456" i="6"/>
  <c r="A455" i="6"/>
  <c r="A454" i="6"/>
  <c r="A453" i="6"/>
  <c r="A449" i="6"/>
  <c r="A448" i="6"/>
  <c r="A447" i="6"/>
  <c r="A446" i="6"/>
  <c r="A445" i="6"/>
  <c r="A444" i="6"/>
  <c r="Z443" i="6"/>
  <c r="Y443" i="6"/>
  <c r="X443" i="6"/>
  <c r="W443" i="6"/>
  <c r="V443" i="6"/>
  <c r="U443" i="6"/>
  <c r="T443" i="6"/>
  <c r="S443" i="6"/>
  <c r="R443" i="6"/>
  <c r="Q443" i="6"/>
  <c r="P443" i="6"/>
  <c r="O443" i="6"/>
  <c r="N443" i="6"/>
  <c r="M443" i="6"/>
  <c r="L443" i="6"/>
  <c r="K443" i="6"/>
  <c r="J443" i="6"/>
  <c r="I443" i="6"/>
  <c r="H443" i="6"/>
  <c r="G443" i="6"/>
  <c r="F443" i="6"/>
  <c r="E443" i="6"/>
  <c r="D443" i="6"/>
  <c r="C443" i="6"/>
  <c r="B443" i="6"/>
  <c r="B442" i="6"/>
  <c r="A440" i="6"/>
  <c r="A439" i="6"/>
  <c r="A438" i="6"/>
  <c r="A437" i="6"/>
  <c r="A436" i="6"/>
  <c r="A435" i="6"/>
  <c r="A434" i="6"/>
  <c r="A433" i="6"/>
  <c r="A432" i="6"/>
  <c r="A428" i="6"/>
  <c r="A427" i="6"/>
  <c r="A426" i="6"/>
  <c r="A425" i="6"/>
  <c r="A424" i="6"/>
  <c r="A423" i="6"/>
  <c r="Z422" i="6"/>
  <c r="Y422" i="6"/>
  <c r="X422" i="6"/>
  <c r="W422" i="6"/>
  <c r="V422" i="6"/>
  <c r="U422" i="6"/>
  <c r="T422" i="6"/>
  <c r="S422" i="6"/>
  <c r="R422" i="6"/>
  <c r="Q422" i="6"/>
  <c r="P422" i="6"/>
  <c r="O422" i="6"/>
  <c r="N422" i="6"/>
  <c r="M422" i="6"/>
  <c r="L422" i="6"/>
  <c r="K422" i="6"/>
  <c r="J422" i="6"/>
  <c r="I422" i="6"/>
  <c r="H422" i="6"/>
  <c r="G422" i="6"/>
  <c r="F422" i="6"/>
  <c r="E422" i="6"/>
  <c r="D422" i="6"/>
  <c r="C422" i="6"/>
  <c r="B422" i="6"/>
  <c r="B421" i="6"/>
  <c r="A419" i="6"/>
  <c r="A418" i="6"/>
  <c r="A417" i="6"/>
  <c r="A416" i="6"/>
  <c r="A415" i="6"/>
  <c r="A414" i="6"/>
  <c r="A413" i="6"/>
  <c r="A412" i="6"/>
  <c r="A411" i="6"/>
  <c r="A407" i="6"/>
  <c r="A406" i="6"/>
  <c r="A405" i="6"/>
  <c r="A404" i="6"/>
  <c r="A403" i="6"/>
  <c r="A402" i="6"/>
  <c r="Z401" i="6"/>
  <c r="Y401" i="6"/>
  <c r="X401" i="6"/>
  <c r="W401" i="6"/>
  <c r="V401" i="6"/>
  <c r="U401" i="6"/>
  <c r="T401" i="6"/>
  <c r="S401" i="6"/>
  <c r="R401" i="6"/>
  <c r="Q401" i="6"/>
  <c r="P401" i="6"/>
  <c r="O401" i="6"/>
  <c r="N401" i="6"/>
  <c r="M401" i="6"/>
  <c r="L401" i="6"/>
  <c r="K401" i="6"/>
  <c r="J401" i="6"/>
  <c r="I401" i="6"/>
  <c r="H401" i="6"/>
  <c r="G401" i="6"/>
  <c r="F401" i="6"/>
  <c r="E401" i="6"/>
  <c r="D401" i="6"/>
  <c r="C401" i="6"/>
  <c r="B401" i="6"/>
  <c r="B400" i="6"/>
  <c r="A398" i="6"/>
  <c r="A397" i="6"/>
  <c r="A396" i="6"/>
  <c r="A395" i="6"/>
  <c r="A394" i="6"/>
  <c r="A393" i="6"/>
  <c r="A392" i="6"/>
  <c r="A391" i="6"/>
  <c r="A390" i="6"/>
  <c r="A386" i="6"/>
  <c r="A385" i="6"/>
  <c r="A384" i="6"/>
  <c r="A383" i="6"/>
  <c r="A382" i="6"/>
  <c r="A381" i="6"/>
  <c r="Z380" i="6"/>
  <c r="Y380" i="6"/>
  <c r="X380" i="6"/>
  <c r="W380" i="6"/>
  <c r="V380" i="6"/>
  <c r="U380" i="6"/>
  <c r="T380" i="6"/>
  <c r="S380" i="6"/>
  <c r="R380" i="6"/>
  <c r="Q380" i="6"/>
  <c r="P380" i="6"/>
  <c r="O380" i="6"/>
  <c r="N380" i="6"/>
  <c r="M380" i="6"/>
  <c r="L380" i="6"/>
  <c r="K380" i="6"/>
  <c r="J380" i="6"/>
  <c r="I380" i="6"/>
  <c r="H380" i="6"/>
  <c r="G380" i="6"/>
  <c r="F380" i="6"/>
  <c r="E380" i="6"/>
  <c r="D380" i="6"/>
  <c r="C380" i="6"/>
  <c r="B380" i="6"/>
  <c r="B379" i="6"/>
  <c r="A377" i="6"/>
  <c r="A376" i="6"/>
  <c r="A375" i="6"/>
  <c r="A374" i="6"/>
  <c r="A373" i="6"/>
  <c r="A372" i="6"/>
  <c r="A371" i="6"/>
  <c r="A370" i="6"/>
  <c r="A369" i="6"/>
  <c r="A365" i="6"/>
  <c r="A364" i="6"/>
  <c r="A363" i="6"/>
  <c r="A362" i="6"/>
  <c r="A361" i="6"/>
  <c r="A360" i="6"/>
  <c r="Z359" i="6"/>
  <c r="Y359" i="6"/>
  <c r="X359" i="6"/>
  <c r="W359" i="6"/>
  <c r="V359" i="6"/>
  <c r="U359" i="6"/>
  <c r="T359" i="6"/>
  <c r="S359" i="6"/>
  <c r="R359" i="6"/>
  <c r="Q359" i="6"/>
  <c r="P359" i="6"/>
  <c r="O359" i="6"/>
  <c r="N359" i="6"/>
  <c r="M359" i="6"/>
  <c r="L359" i="6"/>
  <c r="K359" i="6"/>
  <c r="J359" i="6"/>
  <c r="I359" i="6"/>
  <c r="H359" i="6"/>
  <c r="G359" i="6"/>
  <c r="F359" i="6"/>
  <c r="E359" i="6"/>
  <c r="D359" i="6"/>
  <c r="C359" i="6"/>
  <c r="B359" i="6"/>
  <c r="B358" i="6"/>
  <c r="A356" i="6"/>
  <c r="A355" i="6"/>
  <c r="A354" i="6"/>
  <c r="A353" i="6"/>
  <c r="A352" i="6"/>
  <c r="A351" i="6"/>
  <c r="A350" i="6"/>
  <c r="A349" i="6"/>
  <c r="A348" i="6"/>
  <c r="A344" i="6"/>
  <c r="A343" i="6"/>
  <c r="A342" i="6"/>
  <c r="A341" i="6"/>
  <c r="A340" i="6"/>
  <c r="A339" i="6"/>
  <c r="Z338" i="6"/>
  <c r="Y338" i="6"/>
  <c r="X338" i="6"/>
  <c r="W338" i="6"/>
  <c r="V338" i="6"/>
  <c r="U338" i="6"/>
  <c r="T338" i="6"/>
  <c r="S338" i="6"/>
  <c r="R338" i="6"/>
  <c r="Q338" i="6"/>
  <c r="P338" i="6"/>
  <c r="O338" i="6"/>
  <c r="N338" i="6"/>
  <c r="M338" i="6"/>
  <c r="L338" i="6"/>
  <c r="K338" i="6"/>
  <c r="J338" i="6"/>
  <c r="I338" i="6"/>
  <c r="H338" i="6"/>
  <c r="G338" i="6"/>
  <c r="F338" i="6"/>
  <c r="E338" i="6"/>
  <c r="D338" i="6"/>
  <c r="C338" i="6"/>
  <c r="B338" i="6"/>
  <c r="B337" i="6"/>
  <c r="A335" i="6"/>
  <c r="A334" i="6"/>
  <c r="A333" i="6"/>
  <c r="A332" i="6"/>
  <c r="A331" i="6"/>
  <c r="A330" i="6"/>
  <c r="A329" i="6"/>
  <c r="A328" i="6"/>
  <c r="A327" i="6"/>
  <c r="A323" i="6"/>
  <c r="A322" i="6"/>
  <c r="A321" i="6"/>
  <c r="A320" i="6"/>
  <c r="A319" i="6"/>
  <c r="A318" i="6"/>
  <c r="Z317" i="6"/>
  <c r="Y317" i="6"/>
  <c r="X317" i="6"/>
  <c r="W317" i="6"/>
  <c r="V317" i="6"/>
  <c r="U317" i="6"/>
  <c r="T317" i="6"/>
  <c r="S317" i="6"/>
  <c r="R317" i="6"/>
  <c r="Q317" i="6"/>
  <c r="P317" i="6"/>
  <c r="O317" i="6"/>
  <c r="N317" i="6"/>
  <c r="M317" i="6"/>
  <c r="L317" i="6"/>
  <c r="K317" i="6"/>
  <c r="J317" i="6"/>
  <c r="I317" i="6"/>
  <c r="H317" i="6"/>
  <c r="G317" i="6"/>
  <c r="F317" i="6"/>
  <c r="E317" i="6"/>
  <c r="D317" i="6"/>
  <c r="C317" i="6"/>
  <c r="B317" i="6"/>
  <c r="B316" i="6"/>
  <c r="A314" i="6"/>
  <c r="A313" i="6"/>
  <c r="A312" i="6"/>
  <c r="A311" i="6"/>
  <c r="A310" i="6"/>
  <c r="A309" i="6"/>
  <c r="A308" i="6"/>
  <c r="A307" i="6"/>
  <c r="A306" i="6"/>
  <c r="A302" i="6"/>
  <c r="A301" i="6"/>
  <c r="A300" i="6"/>
  <c r="A299" i="6"/>
  <c r="A298" i="6"/>
  <c r="A297" i="6"/>
  <c r="Z296" i="6"/>
  <c r="Y296" i="6"/>
  <c r="X296" i="6"/>
  <c r="W296" i="6"/>
  <c r="V296" i="6"/>
  <c r="U296" i="6"/>
  <c r="T296" i="6"/>
  <c r="S296" i="6"/>
  <c r="R296" i="6"/>
  <c r="Q296" i="6"/>
  <c r="P296" i="6"/>
  <c r="O296" i="6"/>
  <c r="N296" i="6"/>
  <c r="M296" i="6"/>
  <c r="L296" i="6"/>
  <c r="K296" i="6"/>
  <c r="J296" i="6"/>
  <c r="I296" i="6"/>
  <c r="H296" i="6"/>
  <c r="G296" i="6"/>
  <c r="F296" i="6"/>
  <c r="E296" i="6"/>
  <c r="D296" i="6"/>
  <c r="C296" i="6"/>
  <c r="B296" i="6"/>
  <c r="B295" i="6"/>
  <c r="A293" i="6"/>
  <c r="A292" i="6"/>
  <c r="A291" i="6"/>
  <c r="A290" i="6"/>
  <c r="A289" i="6"/>
  <c r="A288" i="6"/>
  <c r="A287" i="6"/>
  <c r="A286" i="6"/>
  <c r="A285" i="6"/>
  <c r="A281" i="6"/>
  <c r="A280" i="6"/>
  <c r="A279" i="6"/>
  <c r="A278" i="6"/>
  <c r="A277" i="6"/>
  <c r="A276" i="6"/>
  <c r="Z275" i="6"/>
  <c r="Y275" i="6"/>
  <c r="X275" i="6"/>
  <c r="W275" i="6"/>
  <c r="V275" i="6"/>
  <c r="U275" i="6"/>
  <c r="T275" i="6"/>
  <c r="S275" i="6"/>
  <c r="R275" i="6"/>
  <c r="Q275" i="6"/>
  <c r="P275" i="6"/>
  <c r="O275" i="6"/>
  <c r="N275" i="6"/>
  <c r="M275" i="6"/>
  <c r="L275" i="6"/>
  <c r="K275" i="6"/>
  <c r="J275" i="6"/>
  <c r="I275" i="6"/>
  <c r="H275" i="6"/>
  <c r="G275" i="6"/>
  <c r="F275" i="6"/>
  <c r="E275" i="6"/>
  <c r="D275" i="6"/>
  <c r="C275" i="6"/>
  <c r="B275" i="6"/>
  <c r="B274" i="6"/>
  <c r="A272" i="6"/>
  <c r="A271" i="6"/>
  <c r="A270" i="6"/>
  <c r="A269" i="6"/>
  <c r="A268" i="6"/>
  <c r="A267" i="6"/>
  <c r="A266" i="6"/>
  <c r="A265" i="6"/>
  <c r="A264" i="6"/>
  <c r="A260" i="6"/>
  <c r="A259" i="6"/>
  <c r="A258" i="6"/>
  <c r="A257" i="6"/>
  <c r="A256" i="6"/>
  <c r="A255" i="6"/>
  <c r="Z254" i="6"/>
  <c r="Y254" i="6"/>
  <c r="X254" i="6"/>
  <c r="W254" i="6"/>
  <c r="V254" i="6"/>
  <c r="U254" i="6"/>
  <c r="T254" i="6"/>
  <c r="S254" i="6"/>
  <c r="R254" i="6"/>
  <c r="Q254" i="6"/>
  <c r="P254" i="6"/>
  <c r="O254" i="6"/>
  <c r="N254" i="6"/>
  <c r="M254" i="6"/>
  <c r="L254" i="6"/>
  <c r="K254" i="6"/>
  <c r="J254" i="6"/>
  <c r="I254" i="6"/>
  <c r="H254" i="6"/>
  <c r="G254" i="6"/>
  <c r="F254" i="6"/>
  <c r="E254" i="6"/>
  <c r="D254" i="6"/>
  <c r="C254" i="6"/>
  <c r="B254" i="6"/>
  <c r="B253" i="6"/>
  <c r="A251" i="6"/>
  <c r="A250" i="6"/>
  <c r="A249" i="6"/>
  <c r="A248" i="6"/>
  <c r="A247" i="6"/>
  <c r="A246" i="6"/>
  <c r="A245" i="6"/>
  <c r="A244" i="6"/>
  <c r="A243" i="6"/>
  <c r="A239" i="6"/>
  <c r="A238" i="6"/>
  <c r="A237" i="6"/>
  <c r="A236" i="6"/>
  <c r="A235" i="6"/>
  <c r="A234" i="6"/>
  <c r="Z233" i="6"/>
  <c r="Y233" i="6"/>
  <c r="X233" i="6"/>
  <c r="W233" i="6"/>
  <c r="V233" i="6"/>
  <c r="U233" i="6"/>
  <c r="T233" i="6"/>
  <c r="S233" i="6"/>
  <c r="R233" i="6"/>
  <c r="Q233" i="6"/>
  <c r="P233" i="6"/>
  <c r="O233" i="6"/>
  <c r="N233" i="6"/>
  <c r="M233" i="6"/>
  <c r="L233" i="6"/>
  <c r="K233" i="6"/>
  <c r="J233" i="6"/>
  <c r="I233" i="6"/>
  <c r="H233" i="6"/>
  <c r="G233" i="6"/>
  <c r="F233" i="6"/>
  <c r="E233" i="6"/>
  <c r="D233" i="6"/>
  <c r="C233" i="6"/>
  <c r="B233" i="6"/>
  <c r="B232" i="6"/>
  <c r="A230" i="6"/>
  <c r="A229" i="6"/>
  <c r="A228" i="6"/>
  <c r="A227" i="6"/>
  <c r="A226" i="6"/>
  <c r="A225" i="6"/>
  <c r="A224" i="6"/>
  <c r="A223" i="6"/>
  <c r="A222" i="6"/>
  <c r="A218" i="6"/>
  <c r="A217" i="6"/>
  <c r="A216" i="6"/>
  <c r="A215" i="6"/>
  <c r="A214" i="6"/>
  <c r="A213" i="6"/>
  <c r="Z212" i="6"/>
  <c r="Y212" i="6"/>
  <c r="X212" i="6"/>
  <c r="W212" i="6"/>
  <c r="V212" i="6"/>
  <c r="U212" i="6"/>
  <c r="T212" i="6"/>
  <c r="S212" i="6"/>
  <c r="R212" i="6"/>
  <c r="Q212" i="6"/>
  <c r="P212" i="6"/>
  <c r="O212" i="6"/>
  <c r="N212" i="6"/>
  <c r="M212" i="6"/>
  <c r="L212" i="6"/>
  <c r="K212" i="6"/>
  <c r="J212" i="6"/>
  <c r="I212" i="6"/>
  <c r="H212" i="6"/>
  <c r="G212" i="6"/>
  <c r="F212" i="6"/>
  <c r="E212" i="6"/>
  <c r="D212" i="6"/>
  <c r="C212" i="6"/>
  <c r="B212" i="6"/>
  <c r="A209" i="6"/>
  <c r="A208" i="6"/>
  <c r="A207" i="6"/>
  <c r="A206" i="6"/>
  <c r="A205" i="6"/>
  <c r="A204" i="6"/>
  <c r="A203" i="6"/>
  <c r="A202" i="6"/>
  <c r="A201" i="6"/>
  <c r="A197" i="6"/>
  <c r="A196" i="6"/>
  <c r="A195" i="6"/>
  <c r="A194" i="6"/>
  <c r="A193" i="6"/>
  <c r="A192"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B190" i="6"/>
  <c r="A188" i="6"/>
  <c r="A187" i="6"/>
  <c r="A186" i="6"/>
  <c r="A185" i="6"/>
  <c r="A184" i="6"/>
  <c r="A183" i="6"/>
  <c r="A182" i="6"/>
  <c r="A181" i="6"/>
  <c r="A180" i="6"/>
  <c r="A176" i="6"/>
  <c r="A175" i="6"/>
  <c r="A174" i="6"/>
  <c r="A173" i="6"/>
  <c r="A172" i="6"/>
  <c r="A171"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B169" i="6"/>
  <c r="A167" i="6"/>
  <c r="A166" i="6"/>
  <c r="A165" i="6"/>
  <c r="A164" i="6"/>
  <c r="A163" i="6"/>
  <c r="A162" i="6"/>
  <c r="A161" i="6"/>
  <c r="A160" i="6"/>
  <c r="A159" i="6"/>
  <c r="A155" i="6"/>
  <c r="A154" i="6"/>
  <c r="A153" i="6"/>
  <c r="A152" i="6"/>
  <c r="A151" i="6"/>
  <c r="A150"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B148" i="6"/>
  <c r="A146" i="6"/>
  <c r="A145" i="6"/>
  <c r="A144" i="6"/>
  <c r="A143" i="6"/>
  <c r="A142" i="6"/>
  <c r="A141" i="6"/>
  <c r="A140" i="6"/>
  <c r="A139" i="6"/>
  <c r="A138" i="6"/>
  <c r="A134" i="6"/>
  <c r="A133" i="6"/>
  <c r="A132" i="6"/>
  <c r="A131" i="6"/>
  <c r="A130" i="6"/>
  <c r="A129"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A125" i="6"/>
  <c r="A124" i="6"/>
  <c r="A123" i="6"/>
  <c r="A122" i="6"/>
  <c r="A121" i="6"/>
  <c r="A120" i="6"/>
  <c r="A119" i="6"/>
  <c r="A118" i="6"/>
  <c r="A117" i="6"/>
  <c r="A113" i="6"/>
  <c r="A112" i="6"/>
  <c r="A111" i="6"/>
  <c r="A110" i="6"/>
  <c r="A109" i="6"/>
  <c r="A108"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B106" i="6"/>
  <c r="A104" i="6"/>
  <c r="A103" i="6"/>
  <c r="A102" i="6"/>
  <c r="A101" i="6"/>
  <c r="A100" i="6"/>
  <c r="A99" i="6"/>
  <c r="A98" i="6"/>
  <c r="A97" i="6"/>
  <c r="A96" i="6"/>
  <c r="A92" i="6"/>
  <c r="A91" i="6"/>
  <c r="A90" i="6"/>
  <c r="A89" i="6"/>
  <c r="A88" i="6"/>
  <c r="A87" i="6"/>
  <c r="Z86" i="6"/>
  <c r="Y86" i="6"/>
  <c r="X86" i="6"/>
  <c r="W86" i="6"/>
  <c r="V86" i="6"/>
  <c r="U86" i="6"/>
  <c r="T86" i="6"/>
  <c r="S86" i="6"/>
  <c r="R86" i="6"/>
  <c r="Q86" i="6"/>
  <c r="P86" i="6"/>
  <c r="O86" i="6"/>
  <c r="N86" i="6"/>
  <c r="M86" i="6"/>
  <c r="L86" i="6"/>
  <c r="K86" i="6"/>
  <c r="J86" i="6"/>
  <c r="I86" i="6"/>
  <c r="H86" i="6"/>
  <c r="G86" i="6"/>
  <c r="F86" i="6"/>
  <c r="E86" i="6"/>
  <c r="D86" i="6"/>
  <c r="C86" i="6"/>
  <c r="B86" i="6"/>
  <c r="B85" i="6"/>
  <c r="A83" i="6"/>
  <c r="A82" i="6"/>
  <c r="A81" i="6"/>
  <c r="A80" i="6"/>
  <c r="A79" i="6"/>
  <c r="A78" i="6"/>
  <c r="A77" i="6"/>
  <c r="A76" i="6"/>
  <c r="A75" i="6"/>
  <c r="A71" i="6"/>
  <c r="A70" i="6"/>
  <c r="A69" i="6"/>
  <c r="A68" i="6"/>
  <c r="A67" i="6"/>
  <c r="A66" i="6"/>
  <c r="Z65" i="6"/>
  <c r="Y65" i="6"/>
  <c r="X65" i="6"/>
  <c r="W65" i="6"/>
  <c r="V65" i="6"/>
  <c r="U65" i="6"/>
  <c r="T65" i="6"/>
  <c r="S65" i="6"/>
  <c r="R65" i="6"/>
  <c r="Q65" i="6"/>
  <c r="P65" i="6"/>
  <c r="O65" i="6"/>
  <c r="N65" i="6"/>
  <c r="M65" i="6"/>
  <c r="L65" i="6"/>
  <c r="K65" i="6"/>
  <c r="J65" i="6"/>
  <c r="I65" i="6"/>
  <c r="H65" i="6"/>
  <c r="G65" i="6"/>
  <c r="F65" i="6"/>
  <c r="E65" i="6"/>
  <c r="D65" i="6"/>
  <c r="C65" i="6"/>
  <c r="B65" i="6"/>
  <c r="B64" i="6"/>
  <c r="A62" i="6"/>
  <c r="A61" i="6"/>
  <c r="A60" i="6"/>
  <c r="A59" i="6"/>
  <c r="A58" i="6"/>
  <c r="A57" i="6"/>
  <c r="A56" i="6"/>
  <c r="A55" i="6"/>
  <c r="A54" i="6"/>
  <c r="A50" i="6"/>
  <c r="A49" i="6"/>
  <c r="A48" i="6"/>
  <c r="A47" i="6"/>
  <c r="A46" i="6"/>
  <c r="A45" i="6"/>
  <c r="Z44" i="6"/>
  <c r="Y44" i="6"/>
  <c r="X44" i="6"/>
  <c r="W44" i="6"/>
  <c r="V44" i="6"/>
  <c r="U44" i="6"/>
  <c r="T44" i="6"/>
  <c r="S44" i="6"/>
  <c r="R44" i="6"/>
  <c r="Q44" i="6"/>
  <c r="P44" i="6"/>
  <c r="O44" i="6"/>
  <c r="N44" i="6"/>
  <c r="M44" i="6"/>
  <c r="L44" i="6"/>
  <c r="K44" i="6"/>
  <c r="J44" i="6"/>
  <c r="I44" i="6"/>
  <c r="H44" i="6"/>
  <c r="G44" i="6"/>
  <c r="F44" i="6"/>
  <c r="E44" i="6"/>
  <c r="D44" i="6"/>
  <c r="C44" i="6"/>
  <c r="B44" i="6"/>
  <c r="B43" i="6"/>
  <c r="A41" i="6"/>
  <c r="A40" i="6"/>
  <c r="A39" i="6"/>
  <c r="A38" i="6"/>
  <c r="A37" i="6"/>
  <c r="A36" i="6"/>
  <c r="A35" i="6"/>
  <c r="A34" i="6"/>
  <c r="A32" i="6"/>
  <c r="A29" i="6"/>
  <c r="A28" i="6"/>
  <c r="A27" i="6"/>
  <c r="A26" i="6"/>
  <c r="A25" i="6"/>
  <c r="A24" i="6"/>
  <c r="Z23" i="6"/>
  <c r="Y23" i="6"/>
  <c r="X23" i="6"/>
  <c r="W23" i="6"/>
  <c r="V23" i="6"/>
  <c r="U23" i="6"/>
  <c r="T23" i="6"/>
  <c r="S23" i="6"/>
  <c r="R23" i="6"/>
  <c r="Q23" i="6"/>
  <c r="P23" i="6"/>
  <c r="O23" i="6"/>
  <c r="N23" i="6"/>
  <c r="M23" i="6"/>
  <c r="L23" i="6"/>
  <c r="K23" i="6"/>
  <c r="J23" i="6"/>
  <c r="I23" i="6"/>
  <c r="H23" i="6"/>
  <c r="G23" i="6"/>
  <c r="F23" i="6"/>
  <c r="E23" i="6"/>
  <c r="D23" i="6"/>
  <c r="C23" i="6"/>
  <c r="B23" i="6"/>
  <c r="B22" i="6"/>
  <c r="C571" i="22"/>
  <c r="Q555" i="22"/>
  <c r="O555" i="22"/>
  <c r="M555" i="22"/>
  <c r="K555" i="22"/>
  <c r="I555" i="22"/>
  <c r="G555" i="22"/>
  <c r="E555" i="22"/>
  <c r="C555" i="22"/>
  <c r="C554" i="22"/>
  <c r="Q539" i="22"/>
  <c r="O539" i="22"/>
  <c r="M539" i="22"/>
  <c r="K539" i="22"/>
  <c r="I539" i="22"/>
  <c r="G539" i="22"/>
  <c r="E539" i="22"/>
  <c r="C539" i="22"/>
  <c r="C538" i="22"/>
  <c r="Q518" i="22"/>
  <c r="O518" i="22"/>
  <c r="M518" i="22"/>
  <c r="K518" i="22"/>
  <c r="I518" i="22"/>
  <c r="G518" i="22"/>
  <c r="E518" i="22"/>
  <c r="C518" i="22"/>
  <c r="C517" i="22"/>
  <c r="Q477" i="22"/>
  <c r="O477" i="22"/>
  <c r="M477" i="22"/>
  <c r="K477" i="22"/>
  <c r="I477" i="22"/>
  <c r="G477" i="22"/>
  <c r="E477" i="22"/>
  <c r="C477" i="22"/>
  <c r="C476" i="22"/>
  <c r="Q437" i="22"/>
  <c r="O437" i="22"/>
  <c r="M437" i="22"/>
  <c r="K437" i="22"/>
  <c r="I437" i="22"/>
  <c r="G437" i="22"/>
  <c r="E437" i="22"/>
  <c r="C437" i="22"/>
  <c r="C435" i="22"/>
  <c r="Q407" i="22"/>
  <c r="O407" i="22"/>
  <c r="M407" i="22"/>
  <c r="K407" i="22"/>
  <c r="I407" i="22"/>
  <c r="G407" i="22"/>
  <c r="E407" i="22"/>
  <c r="C407" i="22"/>
  <c r="C406" i="22"/>
  <c r="E75" i="8"/>
  <c r="H75" i="8" s="1"/>
  <c r="G74" i="8"/>
  <c r="E73" i="8"/>
  <c r="H73" i="8" s="1"/>
  <c r="G72" i="8"/>
  <c r="E71" i="8"/>
  <c r="H71" i="8" s="1"/>
  <c r="E62" i="7"/>
  <c r="H62" i="7" s="1"/>
  <c r="C45" i="18"/>
  <c r="C167" i="18" s="1"/>
  <c r="C43" i="18"/>
  <c r="C139" i="18" s="1"/>
  <c r="J68" i="9"/>
  <c r="J65" i="9"/>
  <c r="C68" i="9"/>
  <c r="C65" i="9"/>
  <c r="H90" i="9"/>
  <c r="H89" i="9"/>
  <c r="G90" i="9"/>
  <c r="G89" i="9"/>
  <c r="G82" i="9"/>
  <c r="E81" i="9"/>
  <c r="H81" i="9" s="1"/>
  <c r="H67" i="7"/>
  <c r="H66" i="7"/>
  <c r="G67" i="7"/>
  <c r="G66" i="7"/>
  <c r="E63" i="7"/>
  <c r="H63" i="7" s="1"/>
  <c r="C52" i="7"/>
  <c r="C49" i="7"/>
  <c r="C61" i="8"/>
  <c r="C58" i="8"/>
  <c r="C55" i="8"/>
  <c r="C52" i="8"/>
  <c r="C49" i="8"/>
  <c r="H82" i="8"/>
  <c r="H81" i="8"/>
  <c r="H80" i="8"/>
  <c r="H79" i="8"/>
  <c r="H78" i="8"/>
  <c r="G82" i="8"/>
  <c r="G81" i="8"/>
  <c r="G80" i="8"/>
  <c r="G79" i="8"/>
  <c r="G78" i="8"/>
  <c r="C163" i="18"/>
  <c r="C128" i="15"/>
  <c r="C127" i="15"/>
  <c r="E127" i="15"/>
  <c r="G127" i="15"/>
  <c r="I127" i="15"/>
  <c r="E128" i="15"/>
  <c r="G128" i="15"/>
  <c r="I128" i="15"/>
  <c r="C118" i="15"/>
  <c r="E118" i="15"/>
  <c r="G118" i="15"/>
  <c r="I118" i="15"/>
  <c r="C131" i="15"/>
  <c r="E125" i="15" s="1"/>
  <c r="C140" i="15"/>
  <c r="E140" i="15"/>
  <c r="G140" i="15"/>
  <c r="I140" i="15"/>
  <c r="C143" i="16"/>
  <c r="C144" i="16" s="1"/>
  <c r="H159" i="16"/>
  <c r="C153" i="15"/>
  <c r="C154" i="15" s="1"/>
  <c r="E153" i="15"/>
  <c r="E154" i="15" s="1"/>
  <c r="G153" i="15"/>
  <c r="G154" i="15" s="1"/>
  <c r="I153" i="15"/>
  <c r="I154" i="15" s="1"/>
  <c r="C162" i="15"/>
  <c r="C161" i="15"/>
  <c r="C163" i="15"/>
  <c r="C167" i="15"/>
  <c r="E167" i="15"/>
  <c r="G167" i="15"/>
  <c r="I167" i="15"/>
  <c r="H143" i="16"/>
  <c r="J145" i="16"/>
  <c r="J146" i="16"/>
  <c r="J147" i="16"/>
  <c r="J148" i="16"/>
  <c r="J149" i="16"/>
  <c r="J150" i="16"/>
  <c r="J151" i="16"/>
  <c r="J152" i="16"/>
  <c r="J153" i="16"/>
  <c r="J154" i="16"/>
  <c r="J155" i="16"/>
  <c r="J156" i="16"/>
  <c r="J157" i="16"/>
  <c r="J158" i="16"/>
  <c r="C109" i="18"/>
  <c r="C131" i="18"/>
  <c r="C125" i="18" s="1"/>
  <c r="C127" i="18"/>
  <c r="C128" i="18"/>
  <c r="C143" i="19"/>
  <c r="H162" i="19"/>
  <c r="C153" i="18"/>
  <c r="C154" i="18" s="1"/>
  <c r="C162" i="18"/>
  <c r="C161" i="18"/>
  <c r="G61" i="19"/>
  <c r="H61" i="19"/>
  <c r="I61" i="19"/>
  <c r="J61" i="19"/>
  <c r="H121" i="19"/>
  <c r="J123" i="19"/>
  <c r="J124" i="19"/>
  <c r="J125" i="19"/>
  <c r="J126" i="19"/>
  <c r="J127" i="19"/>
  <c r="J128" i="19"/>
  <c r="J129" i="19"/>
  <c r="J130" i="19"/>
  <c r="J131" i="19"/>
  <c r="H132" i="19"/>
  <c r="F145" i="19"/>
  <c r="J145" i="19" s="1"/>
  <c r="F146" i="19"/>
  <c r="J146" i="19" s="1"/>
  <c r="F147" i="19"/>
  <c r="J147" i="19" s="1"/>
  <c r="F148" i="19"/>
  <c r="J148" i="19" s="1"/>
  <c r="F149" i="19"/>
  <c r="J149" i="19" s="1"/>
  <c r="F150" i="19"/>
  <c r="J150" i="19" s="1"/>
  <c r="F151" i="19"/>
  <c r="J151" i="19" s="1"/>
  <c r="F152" i="19"/>
  <c r="J152" i="19" s="1"/>
  <c r="F153" i="19"/>
  <c r="J153" i="19" s="1"/>
  <c r="F154" i="19"/>
  <c r="J154" i="19" s="1"/>
  <c r="F155" i="19"/>
  <c r="J155" i="19" s="1"/>
  <c r="F156" i="19"/>
  <c r="J156" i="19" s="1"/>
  <c r="F157" i="19"/>
  <c r="J157" i="19" s="1"/>
  <c r="F158" i="19"/>
  <c r="J158" i="19" s="1"/>
  <c r="F159" i="19"/>
  <c r="J159" i="19" s="1"/>
  <c r="F160" i="19"/>
  <c r="J160" i="19" s="1"/>
  <c r="F161" i="19"/>
  <c r="J161" i="19" s="1"/>
  <c r="F62" i="9"/>
  <c r="D80" i="9" s="1"/>
  <c r="E80" i="9" s="1"/>
  <c r="H80" i="9" s="1"/>
  <c r="H62" i="9"/>
  <c r="D79" i="9"/>
  <c r="G79" i="9" s="1"/>
  <c r="I79" i="9"/>
  <c r="G88" i="8"/>
  <c r="I78" i="9"/>
  <c r="D78" i="9"/>
  <c r="E78" i="9" s="1"/>
  <c r="H78" i="9" s="1"/>
  <c r="I80" i="9"/>
  <c r="I81" i="9"/>
  <c r="I82" i="9"/>
  <c r="I86" i="9"/>
  <c r="G86" i="9"/>
  <c r="I87" i="9"/>
  <c r="G87" i="9"/>
  <c r="I88" i="9"/>
  <c r="G88" i="9"/>
  <c r="I89" i="9"/>
  <c r="I90" i="9"/>
  <c r="H86" i="9"/>
  <c r="H87" i="9"/>
  <c r="H88" i="9"/>
  <c r="I62" i="7"/>
  <c r="I63" i="7"/>
  <c r="I66" i="7"/>
  <c r="I67" i="7"/>
  <c r="H55" i="7"/>
  <c r="K55" i="7" s="1"/>
  <c r="G55" i="7"/>
  <c r="J55" i="7" s="1"/>
  <c r="I72" i="8"/>
  <c r="I73" i="8"/>
  <c r="I74" i="8"/>
  <c r="I75" i="8"/>
  <c r="I78" i="8"/>
  <c r="I79" i="8"/>
  <c r="I80" i="8"/>
  <c r="I81" i="8"/>
  <c r="I82" i="8"/>
  <c r="H64" i="8"/>
  <c r="K64" i="8" s="1"/>
  <c r="G64" i="8"/>
  <c r="J64" i="8" s="1"/>
  <c r="F59" i="9"/>
  <c r="H59" i="9"/>
  <c r="J59" i="9"/>
  <c r="F74" i="11"/>
  <c r="F75" i="11"/>
  <c r="F76" i="11"/>
  <c r="F77" i="11"/>
  <c r="F78" i="11"/>
  <c r="F79" i="11"/>
  <c r="F80" i="11"/>
  <c r="F81" i="11"/>
  <c r="D45" i="11"/>
  <c r="F45" i="11" s="1"/>
  <c r="I45" i="11" s="1"/>
  <c r="H55" i="11" s="1"/>
  <c r="H81" i="11"/>
  <c r="H74" i="11"/>
  <c r="H75" i="11"/>
  <c r="H76" i="11"/>
  <c r="H77" i="11"/>
  <c r="H78" i="11"/>
  <c r="H79" i="11"/>
  <c r="H80" i="11"/>
  <c r="F66" i="10"/>
  <c r="H66" i="10" s="1"/>
  <c r="H63" i="10"/>
  <c r="H64" i="10"/>
  <c r="F63" i="10"/>
  <c r="F64" i="10"/>
  <c r="G43" i="10"/>
  <c r="D47" i="11"/>
  <c r="F47" i="11" s="1"/>
  <c r="I47" i="11" s="1"/>
  <c r="H56" i="11" s="1"/>
  <c r="D46" i="11"/>
  <c r="F46" i="11" s="1"/>
  <c r="I46" i="11" s="1"/>
  <c r="F56" i="11" s="1"/>
  <c r="D44" i="11"/>
  <c r="F44" i="11" s="1"/>
  <c r="I44" i="11" s="1"/>
  <c r="F55" i="11" s="1"/>
  <c r="D51" i="11"/>
  <c r="F51" i="11" s="1"/>
  <c r="I51" i="11" s="1"/>
  <c r="H58" i="11" s="1"/>
  <c r="D50" i="11"/>
  <c r="F50" i="11" s="1"/>
  <c r="I50" i="11" s="1"/>
  <c r="F58" i="11" s="1"/>
  <c r="D48" i="11"/>
  <c r="F48" i="11" s="1"/>
  <c r="I48" i="11" s="1"/>
  <c r="F57" i="11" s="1"/>
  <c r="J49" i="8"/>
  <c r="J52" i="8"/>
  <c r="J55" i="8"/>
  <c r="J58" i="8"/>
  <c r="J61" i="8"/>
  <c r="J49" i="7"/>
  <c r="J52" i="7"/>
  <c r="G42" i="10"/>
  <c r="D49" i="11"/>
  <c r="F49" i="11" s="1"/>
  <c r="I49" i="11" s="1"/>
  <c r="H57" i="11" s="1"/>
  <c r="G39" i="11"/>
  <c r="G41" i="11"/>
  <c r="J79" i="9" l="1"/>
  <c r="K88" i="9"/>
  <c r="C117" i="18"/>
  <c r="C166" i="18"/>
  <c r="H71" i="10"/>
  <c r="K71" i="8"/>
  <c r="C139" i="15"/>
  <c r="I76" i="9"/>
  <c r="C118" i="18"/>
  <c r="K80" i="9"/>
  <c r="G81" i="9"/>
  <c r="J81" i="9" s="1"/>
  <c r="K78" i="9"/>
  <c r="C140" i="18"/>
  <c r="G78" i="9"/>
  <c r="J78" i="9" s="1"/>
  <c r="K90" i="9"/>
  <c r="J90" i="9"/>
  <c r="J82" i="9"/>
  <c r="G71" i="8"/>
  <c r="J71" i="8" s="1"/>
  <c r="J80" i="8"/>
  <c r="N72" i="7"/>
  <c r="H83" i="11"/>
  <c r="J88" i="9"/>
  <c r="K87" i="9"/>
  <c r="J87" i="9"/>
  <c r="E82" i="9"/>
  <c r="H82" i="9" s="1"/>
  <c r="K82" i="9" s="1"/>
  <c r="K86" i="9"/>
  <c r="G73" i="8"/>
  <c r="J73" i="8" s="1"/>
  <c r="J72" i="8"/>
  <c r="I69" i="8"/>
  <c r="E72" i="8"/>
  <c r="H72" i="8" s="1"/>
  <c r="K72" i="8" s="1"/>
  <c r="K78" i="8"/>
  <c r="K73" i="8"/>
  <c r="G75" i="8"/>
  <c r="J75" i="8" s="1"/>
  <c r="J82" i="8"/>
  <c r="J81" i="8"/>
  <c r="K66" i="7"/>
  <c r="K67" i="7"/>
  <c r="J67" i="7"/>
  <c r="F83" i="11"/>
  <c r="F71" i="10"/>
  <c r="J89" i="9"/>
  <c r="J86" i="9"/>
  <c r="N95" i="9"/>
  <c r="K81" i="9"/>
  <c r="K89" i="9"/>
  <c r="J78" i="8"/>
  <c r="K79" i="8"/>
  <c r="J74" i="8"/>
  <c r="N87" i="8"/>
  <c r="K88" i="8" s="1"/>
  <c r="K82" i="8"/>
  <c r="J79" i="8"/>
  <c r="K81" i="8"/>
  <c r="K80" i="8"/>
  <c r="K75" i="8"/>
  <c r="K63" i="7"/>
  <c r="K62" i="7"/>
  <c r="J66" i="7"/>
  <c r="C166" i="15"/>
  <c r="G80" i="9"/>
  <c r="J80" i="9" s="1"/>
  <c r="G63" i="7"/>
  <c r="J63" i="7" s="1"/>
  <c r="G62" i="7"/>
  <c r="J62" i="7" s="1"/>
  <c r="E79" i="9"/>
  <c r="H79" i="9" s="1"/>
  <c r="K79" i="9" s="1"/>
  <c r="E74" i="8"/>
  <c r="H74" i="8" s="1"/>
  <c r="K74" i="8" s="1"/>
  <c r="G125" i="15"/>
  <c r="C125" i="15"/>
  <c r="I125" i="15"/>
  <c r="F45" i="19"/>
  <c r="H18" i="16"/>
  <c r="F46" i="19"/>
  <c r="F18" i="19"/>
  <c r="G50" i="16"/>
  <c r="I124" i="16"/>
  <c r="F19" i="19"/>
  <c r="F22" i="16"/>
  <c r="F29" i="16"/>
  <c r="I19" i="16"/>
  <c r="H16" i="16"/>
  <c r="F16" i="16"/>
  <c r="H36" i="16"/>
  <c r="H47" i="16"/>
  <c r="F66" i="16"/>
  <c r="F28" i="19"/>
  <c r="G16" i="16"/>
  <c r="G35" i="16"/>
  <c r="G22" i="16"/>
  <c r="H57" i="16"/>
  <c r="F18" i="16"/>
  <c r="G62" i="16"/>
  <c r="I98" i="16"/>
  <c r="G25" i="16"/>
  <c r="F44" i="16"/>
  <c r="I29" i="16"/>
  <c r="I16" i="16"/>
  <c r="F44" i="19"/>
  <c r="F43" i="16"/>
  <c r="H24" i="16"/>
  <c r="H20" i="16"/>
  <c r="I15" i="16"/>
  <c r="H48" i="16"/>
  <c r="I24" i="16"/>
  <c r="G31" i="16"/>
  <c r="H43" i="16"/>
  <c r="F62" i="19"/>
  <c r="C91" i="16"/>
  <c r="F65" i="16"/>
  <c r="H59" i="16"/>
  <c r="G54" i="16"/>
  <c r="C111" i="16"/>
  <c r="F27" i="16"/>
  <c r="I111" i="16"/>
  <c r="C84" i="19"/>
  <c r="I27" i="16"/>
  <c r="G20" i="16"/>
  <c r="F51" i="16"/>
  <c r="H45" i="16"/>
  <c r="F15" i="16"/>
  <c r="F56" i="19"/>
  <c r="I40" i="16"/>
  <c r="F26" i="19"/>
  <c r="G37" i="16"/>
  <c r="F35" i="16"/>
  <c r="F33" i="19"/>
  <c r="F14" i="19"/>
  <c r="I104" i="16"/>
  <c r="C164" i="15"/>
  <c r="H17" i="16"/>
  <c r="I34" i="16"/>
  <c r="G63" i="16"/>
  <c r="F17" i="19"/>
  <c r="F25" i="19"/>
  <c r="G14" i="16"/>
  <c r="C104" i="16"/>
  <c r="F53" i="19"/>
  <c r="F63" i="19"/>
  <c r="I17" i="16"/>
  <c r="G30" i="16"/>
  <c r="F60" i="16"/>
  <c r="G52" i="16"/>
  <c r="F55" i="16"/>
  <c r="G147" i="15"/>
  <c r="H27" i="16"/>
  <c r="F61" i="19"/>
  <c r="G17" i="16"/>
  <c r="G43" i="16"/>
  <c r="F57" i="16"/>
  <c r="F36" i="19"/>
  <c r="H35" i="16"/>
  <c r="F54" i="19"/>
  <c r="F57" i="19"/>
  <c r="F51" i="19"/>
  <c r="I66" i="16"/>
  <c r="F56" i="16"/>
  <c r="H51" i="16"/>
  <c r="F48" i="16"/>
  <c r="F58" i="19"/>
  <c r="F35" i="19"/>
  <c r="H44" i="16"/>
  <c r="H50" i="16"/>
  <c r="H55" i="16"/>
  <c r="F16" i="19"/>
  <c r="G32" i="16"/>
  <c r="F25" i="16"/>
  <c r="G24" i="16"/>
  <c r="F17" i="16"/>
  <c r="G18" i="16"/>
  <c r="F26" i="16"/>
  <c r="F49" i="16"/>
  <c r="F66" i="19"/>
  <c r="G66" i="16"/>
  <c r="I35" i="16"/>
  <c r="C137" i="16"/>
  <c r="C117" i="16"/>
  <c r="H66" i="16"/>
  <c r="F22" i="19"/>
  <c r="F62" i="16"/>
  <c r="I59" i="16"/>
  <c r="I55" i="16"/>
  <c r="G61" i="16"/>
  <c r="G19" i="16"/>
  <c r="F67" i="16"/>
  <c r="H21" i="16"/>
  <c r="H64" i="16"/>
  <c r="F21" i="16"/>
  <c r="F55" i="19"/>
  <c r="I14" i="16"/>
  <c r="F61" i="16"/>
  <c r="F45" i="16"/>
  <c r="F43" i="19"/>
  <c r="G49" i="16"/>
  <c r="H63" i="16"/>
  <c r="F52" i="16"/>
  <c r="G27" i="16"/>
  <c r="H22" i="16"/>
  <c r="I18" i="16"/>
  <c r="F41" i="19"/>
  <c r="F24" i="19"/>
  <c r="F31" i="16"/>
  <c r="H62" i="16"/>
  <c r="F30" i="19"/>
  <c r="H30" i="16"/>
  <c r="I22" i="16"/>
  <c r="I48" i="16"/>
  <c r="G57" i="16"/>
  <c r="I65" i="16"/>
  <c r="I47" i="16"/>
  <c r="I91" i="19"/>
  <c r="G34" i="16"/>
  <c r="I20" i="16"/>
  <c r="F39" i="16"/>
  <c r="C109" i="19"/>
  <c r="I61" i="16"/>
  <c r="F20" i="16"/>
  <c r="H19" i="16"/>
  <c r="I32" i="16"/>
  <c r="I62" i="16"/>
  <c r="F23" i="19"/>
  <c r="H42" i="16"/>
  <c r="G26" i="16"/>
  <c r="H29" i="16"/>
  <c r="G45" i="16"/>
  <c r="F64" i="16"/>
  <c r="G65" i="16"/>
  <c r="F29" i="19"/>
  <c r="I117" i="16"/>
  <c r="F32" i="19"/>
  <c r="F63" i="16"/>
  <c r="H49" i="16"/>
  <c r="F24" i="16"/>
  <c r="G39" i="16"/>
  <c r="G56" i="16"/>
  <c r="C98" i="16"/>
  <c r="F65" i="19"/>
  <c r="I130" i="16"/>
  <c r="I26" i="16"/>
  <c r="I109" i="19"/>
  <c r="G48" i="16"/>
  <c r="F38" i="19"/>
  <c r="G59" i="16"/>
  <c r="G55" i="16"/>
  <c r="H40" i="16"/>
  <c r="I30" i="16"/>
  <c r="I25" i="16"/>
  <c r="I43" i="16"/>
  <c r="F54" i="16"/>
  <c r="G29" i="16"/>
  <c r="G38" i="16"/>
  <c r="G40" i="16"/>
  <c r="F38" i="16"/>
  <c r="F30" i="16"/>
  <c r="I147" i="15"/>
  <c r="I38" i="16"/>
  <c r="G21" i="16"/>
  <c r="F47" i="16"/>
  <c r="H34" i="16"/>
  <c r="H56" i="16"/>
  <c r="H67" i="16"/>
  <c r="G64" i="16"/>
  <c r="F42" i="16"/>
  <c r="H26" i="16"/>
  <c r="I60" i="16"/>
  <c r="H52" i="16"/>
  <c r="I50" i="16"/>
  <c r="I137" i="16"/>
  <c r="I52" i="16"/>
  <c r="H65" i="16"/>
  <c r="H54" i="16"/>
  <c r="G44" i="16"/>
  <c r="F27" i="19"/>
  <c r="F15" i="19"/>
  <c r="I45" i="16"/>
  <c r="I56" i="16"/>
  <c r="C124" i="16"/>
  <c r="F40" i="19"/>
  <c r="F19" i="16"/>
  <c r="F37" i="19"/>
  <c r="G36" i="16"/>
  <c r="F64" i="19"/>
  <c r="C121" i="19"/>
  <c r="H39" i="16"/>
  <c r="F50" i="16"/>
  <c r="I21" i="16"/>
  <c r="G47" i="16"/>
  <c r="G67" i="16"/>
  <c r="I37" i="16"/>
  <c r="F42" i="19"/>
  <c r="I51" i="16"/>
  <c r="F52" i="19"/>
  <c r="F60" i="19"/>
  <c r="I36" i="16"/>
  <c r="I42" i="16"/>
  <c r="H60" i="16"/>
  <c r="F37" i="16"/>
  <c r="H15" i="16"/>
  <c r="F48" i="19"/>
  <c r="F21" i="19"/>
  <c r="F59" i="16"/>
  <c r="H37" i="16"/>
  <c r="C91" i="19"/>
  <c r="H25" i="16"/>
  <c r="F34" i="19"/>
  <c r="G60" i="16"/>
  <c r="F50" i="19"/>
  <c r="H14" i="16"/>
  <c r="H31" i="16"/>
  <c r="I67" i="16"/>
  <c r="H38" i="16"/>
  <c r="I39" i="16"/>
  <c r="F32" i="16"/>
  <c r="I64" i="16"/>
  <c r="E147" i="15"/>
  <c r="H61" i="16"/>
  <c r="G42" i="16"/>
  <c r="G15" i="16"/>
  <c r="F49" i="19"/>
  <c r="I44" i="16"/>
  <c r="I63" i="16"/>
  <c r="I91" i="16"/>
  <c r="C130" i="16"/>
  <c r="F20" i="19"/>
  <c r="F67" i="19"/>
  <c r="I54" i="16"/>
  <c r="F34" i="16"/>
  <c r="I31" i="16"/>
  <c r="G51" i="16"/>
  <c r="C147" i="15"/>
  <c r="H32" i="16"/>
  <c r="F36" i="16"/>
  <c r="I49" i="16"/>
  <c r="I57" i="16"/>
  <c r="F40" i="16"/>
  <c r="F14" i="16"/>
  <c r="H30" i="19" l="1"/>
  <c r="J30" i="19"/>
  <c r="G30" i="19"/>
  <c r="I30" i="19"/>
  <c r="J27" i="19"/>
  <c r="I27" i="19"/>
  <c r="G27" i="19"/>
  <c r="H27" i="19"/>
  <c r="K18" i="16"/>
  <c r="M18" i="16"/>
  <c r="L18" i="16"/>
  <c r="J18" i="16"/>
  <c r="N67" i="16"/>
  <c r="O67" i="16"/>
  <c r="P67" i="16"/>
  <c r="Q67" i="16"/>
  <c r="I60" i="19"/>
  <c r="J60" i="19"/>
  <c r="H60" i="19"/>
  <c r="G60" i="19"/>
  <c r="G21" i="19"/>
  <c r="H21" i="19"/>
  <c r="J21" i="19"/>
  <c r="I21" i="19"/>
  <c r="V38" i="16"/>
  <c r="Y38" i="16"/>
  <c r="W38" i="16"/>
  <c r="X38" i="16"/>
  <c r="S26" i="16"/>
  <c r="U26" i="16"/>
  <c r="R26" i="16"/>
  <c r="T26" i="16"/>
  <c r="I16" i="19"/>
  <c r="H16" i="19"/>
  <c r="G16" i="19"/>
  <c r="J16" i="19"/>
  <c r="R48" i="16"/>
  <c r="T48" i="16"/>
  <c r="U48" i="16"/>
  <c r="S48" i="16"/>
  <c r="T64" i="16"/>
  <c r="S64" i="16"/>
  <c r="R64" i="16"/>
  <c r="U64" i="16"/>
  <c r="U42" i="16"/>
  <c r="R42" i="16"/>
  <c r="T42" i="16"/>
  <c r="S42" i="16"/>
  <c r="I20" i="19"/>
  <c r="J20" i="19"/>
  <c r="G20" i="19"/>
  <c r="H20" i="19"/>
  <c r="I45" i="19"/>
  <c r="H45" i="19"/>
  <c r="J45" i="19"/>
  <c r="G45" i="19"/>
  <c r="P63" i="16"/>
  <c r="N63" i="16"/>
  <c r="Q63" i="16"/>
  <c r="O63" i="16"/>
  <c r="V61" i="16"/>
  <c r="Y61" i="16"/>
  <c r="X61" i="16"/>
  <c r="W61" i="16"/>
  <c r="H33" i="19"/>
  <c r="G33" i="19"/>
  <c r="I33" i="19"/>
  <c r="J33" i="19"/>
  <c r="U39" i="16"/>
  <c r="R39" i="16"/>
  <c r="T39" i="16"/>
  <c r="S39" i="16"/>
  <c r="J19" i="16"/>
  <c r="M19" i="16"/>
  <c r="L19" i="16"/>
  <c r="K19" i="16"/>
  <c r="Y56" i="16"/>
  <c r="V56" i="16"/>
  <c r="W56" i="16"/>
  <c r="X56" i="16"/>
  <c r="O56" i="16"/>
  <c r="Q56" i="16"/>
  <c r="P56" i="16"/>
  <c r="N56" i="16"/>
  <c r="Q20" i="16"/>
  <c r="P20" i="16"/>
  <c r="O20" i="16"/>
  <c r="N20" i="16"/>
  <c r="W64" i="16"/>
  <c r="X64" i="16"/>
  <c r="V64" i="16"/>
  <c r="Y64" i="16"/>
  <c r="P43" i="16"/>
  <c r="N43" i="16"/>
  <c r="Q43" i="16"/>
  <c r="O43" i="16"/>
  <c r="R37" i="16"/>
  <c r="U37" i="16"/>
  <c r="T37" i="16"/>
  <c r="S37" i="16"/>
  <c r="T19" i="16"/>
  <c r="S19" i="16"/>
  <c r="R19" i="16"/>
  <c r="U19" i="16"/>
  <c r="T14" i="16"/>
  <c r="S14" i="16"/>
  <c r="R14" i="16"/>
  <c r="U14" i="16"/>
  <c r="Y14" i="16"/>
  <c r="V14" i="16"/>
  <c r="X14" i="16"/>
  <c r="W14" i="16"/>
  <c r="M43" i="16"/>
  <c r="L43" i="16"/>
  <c r="J43" i="16"/>
  <c r="K43" i="16"/>
  <c r="W43" i="16"/>
  <c r="Y43" i="16"/>
  <c r="X43" i="16"/>
  <c r="V43" i="16"/>
  <c r="P49" i="16"/>
  <c r="Q49" i="16"/>
  <c r="N49" i="16"/>
  <c r="O49" i="16"/>
  <c r="J35" i="19"/>
  <c r="I35" i="19"/>
  <c r="H35" i="19"/>
  <c r="G35" i="19"/>
  <c r="R27" i="16"/>
  <c r="T27" i="16"/>
  <c r="U27" i="16"/>
  <c r="S27" i="16"/>
  <c r="U29" i="16"/>
  <c r="T29" i="16"/>
  <c r="R29" i="16"/>
  <c r="S29" i="16"/>
  <c r="Y27" i="16"/>
  <c r="W27" i="16"/>
  <c r="V27" i="16"/>
  <c r="X27" i="16"/>
  <c r="J24" i="19"/>
  <c r="I24" i="19"/>
  <c r="H24" i="19"/>
  <c r="G24" i="19"/>
  <c r="K56" i="16"/>
  <c r="M56" i="16"/>
  <c r="L56" i="16"/>
  <c r="J56" i="16"/>
  <c r="X22" i="16"/>
  <c r="V22" i="16"/>
  <c r="Y22" i="16"/>
  <c r="W22" i="16"/>
  <c r="J37" i="19"/>
  <c r="H37" i="19"/>
  <c r="G37" i="19"/>
  <c r="I37" i="19"/>
  <c r="Q26" i="16"/>
  <c r="P26" i="16"/>
  <c r="N26" i="16"/>
  <c r="O26" i="16"/>
  <c r="T40" i="16"/>
  <c r="R40" i="16"/>
  <c r="U40" i="16"/>
  <c r="S40" i="16"/>
  <c r="V55" i="16"/>
  <c r="W55" i="16"/>
  <c r="X55" i="16"/>
  <c r="Y55" i="16"/>
  <c r="R55" i="16"/>
  <c r="U55" i="16"/>
  <c r="T55" i="16"/>
  <c r="S55" i="16"/>
  <c r="Y63" i="16"/>
  <c r="V63" i="16"/>
  <c r="W63" i="16"/>
  <c r="X63" i="16"/>
  <c r="J34" i="16"/>
  <c r="L34" i="16"/>
  <c r="M34" i="16"/>
  <c r="K34" i="16"/>
  <c r="X42" i="16"/>
  <c r="W42" i="16"/>
  <c r="Y42" i="16"/>
  <c r="V42" i="16"/>
  <c r="N55" i="16"/>
  <c r="P55" i="16"/>
  <c r="O55" i="16"/>
  <c r="Q55" i="16"/>
  <c r="N42" i="16"/>
  <c r="Q42" i="16"/>
  <c r="P42" i="16"/>
  <c r="O42" i="16"/>
  <c r="H43" i="19"/>
  <c r="J43" i="19"/>
  <c r="I43" i="19"/>
  <c r="G43" i="19"/>
  <c r="Q17" i="16"/>
  <c r="O17" i="16"/>
  <c r="P17" i="16"/>
  <c r="N17" i="16"/>
  <c r="Q66" i="16"/>
  <c r="N66" i="16"/>
  <c r="P66" i="16"/>
  <c r="O66" i="16"/>
  <c r="J16" i="16"/>
  <c r="L16" i="16"/>
  <c r="M16" i="16"/>
  <c r="K16" i="16"/>
  <c r="Q18" i="16"/>
  <c r="N18" i="16"/>
  <c r="O18" i="16"/>
  <c r="P18" i="16"/>
  <c r="T31" i="16"/>
  <c r="U31" i="16"/>
  <c r="S31" i="16"/>
  <c r="R31" i="16"/>
  <c r="C83" i="19"/>
  <c r="C144" i="19"/>
  <c r="R54" i="16"/>
  <c r="S54" i="16"/>
  <c r="U54" i="16"/>
  <c r="T54" i="16"/>
  <c r="I126" i="16"/>
  <c r="W66" i="16"/>
  <c r="V66" i="16"/>
  <c r="X66" i="16"/>
  <c r="Y66" i="16"/>
  <c r="J27" i="16"/>
  <c r="K27" i="16"/>
  <c r="L27" i="16"/>
  <c r="M27" i="16"/>
  <c r="R60" i="16"/>
  <c r="S60" i="16"/>
  <c r="U60" i="16"/>
  <c r="T60" i="16"/>
  <c r="K59" i="16"/>
  <c r="J59" i="16"/>
  <c r="L59" i="16"/>
  <c r="M59" i="16"/>
  <c r="P48" i="16"/>
  <c r="Q48" i="16"/>
  <c r="O48" i="16"/>
  <c r="N48" i="16"/>
  <c r="U61" i="16"/>
  <c r="S61" i="16"/>
  <c r="R61" i="16"/>
  <c r="T61" i="16"/>
  <c r="H25" i="19"/>
  <c r="G25" i="19"/>
  <c r="J25" i="19"/>
  <c r="I25" i="19"/>
  <c r="V24" i="16"/>
  <c r="Y24" i="16"/>
  <c r="W24" i="16"/>
  <c r="X24" i="16"/>
  <c r="X25" i="16"/>
  <c r="Y25" i="16"/>
  <c r="W25" i="16"/>
  <c r="V25" i="16"/>
  <c r="K44" i="16"/>
  <c r="L44" i="16"/>
  <c r="M44" i="16"/>
  <c r="J44" i="16"/>
  <c r="O38" i="16"/>
  <c r="N38" i="16"/>
  <c r="Q38" i="16"/>
  <c r="P38" i="16"/>
  <c r="G65" i="19"/>
  <c r="H65" i="19"/>
  <c r="J65" i="19"/>
  <c r="I65" i="19"/>
  <c r="U66" i="16"/>
  <c r="T66" i="16"/>
  <c r="R66" i="16"/>
  <c r="S66" i="16"/>
  <c r="G14" i="19"/>
  <c r="H14" i="19"/>
  <c r="I14" i="19"/>
  <c r="J14" i="19"/>
  <c r="U25" i="16"/>
  <c r="S25" i="16"/>
  <c r="R25" i="16"/>
  <c r="T25" i="16"/>
  <c r="J50" i="19"/>
  <c r="G50" i="19"/>
  <c r="I50" i="19"/>
  <c r="H50" i="19"/>
  <c r="G67" i="19"/>
  <c r="H67" i="19"/>
  <c r="I67" i="19"/>
  <c r="J67" i="19"/>
  <c r="U44" i="16"/>
  <c r="S44" i="16"/>
  <c r="R44" i="16"/>
  <c r="T44" i="16"/>
  <c r="Q15" i="16"/>
  <c r="P15" i="16"/>
  <c r="N15" i="16"/>
  <c r="O15" i="16"/>
  <c r="S20" i="16"/>
  <c r="R20" i="16"/>
  <c r="U20" i="16"/>
  <c r="T20" i="16"/>
  <c r="T57" i="16"/>
  <c r="U57" i="16"/>
  <c r="S57" i="16"/>
  <c r="R57" i="16"/>
  <c r="V47" i="16"/>
  <c r="Y47" i="16"/>
  <c r="W47" i="16"/>
  <c r="X47" i="16"/>
  <c r="V36" i="16"/>
  <c r="W36" i="16"/>
  <c r="Y36" i="16"/>
  <c r="X36" i="16"/>
  <c r="W19" i="16"/>
  <c r="V19" i="16"/>
  <c r="X19" i="16"/>
  <c r="Y19" i="16"/>
  <c r="M47" i="16"/>
  <c r="L47" i="16"/>
  <c r="J47" i="16"/>
  <c r="K47" i="16"/>
  <c r="V31" i="16"/>
  <c r="W31" i="16"/>
  <c r="X31" i="16"/>
  <c r="Y31" i="16"/>
  <c r="T62" i="16"/>
  <c r="U62" i="16"/>
  <c r="R62" i="16"/>
  <c r="S62" i="16"/>
  <c r="Q62" i="16"/>
  <c r="P62" i="16"/>
  <c r="N62" i="16"/>
  <c r="O62" i="16"/>
  <c r="I32" i="19"/>
  <c r="H32" i="19"/>
  <c r="J32" i="19"/>
  <c r="G32" i="19"/>
  <c r="I58" i="19"/>
  <c r="H58" i="19"/>
  <c r="G58" i="19"/>
  <c r="J58" i="19"/>
  <c r="M63" i="16"/>
  <c r="J63" i="16"/>
  <c r="K63" i="16"/>
  <c r="L63" i="16"/>
  <c r="T65" i="16"/>
  <c r="R65" i="16"/>
  <c r="S65" i="16"/>
  <c r="U65" i="16"/>
  <c r="W32" i="16"/>
  <c r="V32" i="16"/>
  <c r="X32" i="16"/>
  <c r="Y32" i="16"/>
  <c r="S47" i="16"/>
  <c r="T47" i="16"/>
  <c r="U47" i="16"/>
  <c r="R47" i="16"/>
  <c r="I111" i="19"/>
  <c r="V18" i="16"/>
  <c r="Y18" i="16"/>
  <c r="X18" i="16"/>
  <c r="W18" i="16"/>
  <c r="M57" i="16"/>
  <c r="L57" i="16"/>
  <c r="J57" i="16"/>
  <c r="K57" i="16"/>
  <c r="I51" i="19"/>
  <c r="G51" i="19"/>
  <c r="J51" i="19"/>
  <c r="H51" i="19"/>
  <c r="L14" i="16"/>
  <c r="K14" i="16"/>
  <c r="M14" i="16"/>
  <c r="J14" i="16"/>
  <c r="L42" i="16"/>
  <c r="K42" i="16"/>
  <c r="J42" i="16"/>
  <c r="M42" i="16"/>
  <c r="I40" i="19"/>
  <c r="G40" i="19"/>
  <c r="H40" i="19"/>
  <c r="J40" i="19"/>
  <c r="Y30" i="16"/>
  <c r="W30" i="16"/>
  <c r="V30" i="16"/>
  <c r="X30" i="16"/>
  <c r="X62" i="16"/>
  <c r="V62" i="16"/>
  <c r="Y62" i="16"/>
  <c r="W62" i="16"/>
  <c r="J42" i="19"/>
  <c r="I42" i="19"/>
  <c r="H42" i="19"/>
  <c r="G42" i="19"/>
  <c r="J66" i="16"/>
  <c r="K66" i="16"/>
  <c r="M66" i="16"/>
  <c r="L66" i="16"/>
  <c r="O52" i="16"/>
  <c r="N52" i="16"/>
  <c r="Q52" i="16"/>
  <c r="P52" i="16"/>
  <c r="P39" i="16"/>
  <c r="N39" i="16"/>
  <c r="O39" i="16"/>
  <c r="Q39" i="16"/>
  <c r="P19" i="16"/>
  <c r="Q19" i="16"/>
  <c r="O19" i="16"/>
  <c r="N19" i="16"/>
  <c r="G54" i="19"/>
  <c r="I54" i="19"/>
  <c r="H54" i="19"/>
  <c r="J54" i="19"/>
  <c r="I29" i="19"/>
  <c r="J29" i="19"/>
  <c r="H29" i="19"/>
  <c r="G29" i="19"/>
  <c r="L17" i="16"/>
  <c r="K17" i="16"/>
  <c r="M17" i="16"/>
  <c r="J17" i="16"/>
  <c r="C124" i="19"/>
  <c r="P27" i="16"/>
  <c r="Q27" i="16"/>
  <c r="O27" i="16"/>
  <c r="N27" i="16"/>
  <c r="O47" i="16"/>
  <c r="P47" i="16"/>
  <c r="Q47" i="16"/>
  <c r="N47" i="16"/>
  <c r="X50" i="16"/>
  <c r="W50" i="16"/>
  <c r="Y50" i="16"/>
  <c r="V50" i="16"/>
  <c r="M31" i="16"/>
  <c r="L31" i="16"/>
  <c r="K31" i="16"/>
  <c r="J31" i="16"/>
  <c r="H19" i="19"/>
  <c r="I19" i="19"/>
  <c r="G19" i="19"/>
  <c r="J19" i="19"/>
  <c r="M54" i="16"/>
  <c r="J54" i="16"/>
  <c r="L54" i="16"/>
  <c r="K54" i="16"/>
  <c r="M61" i="16"/>
  <c r="K61" i="16"/>
  <c r="L61" i="16"/>
  <c r="J61" i="16"/>
  <c r="O40" i="16"/>
  <c r="Q40" i="16"/>
  <c r="P40" i="16"/>
  <c r="N40" i="16"/>
  <c r="V45" i="16"/>
  <c r="Y45" i="16"/>
  <c r="X45" i="16"/>
  <c r="W45" i="16"/>
  <c r="Y67" i="16"/>
  <c r="W67" i="16"/>
  <c r="V67" i="16"/>
  <c r="X67" i="16"/>
  <c r="N51" i="16"/>
  <c r="Q51" i="16"/>
  <c r="P51" i="16"/>
  <c r="O51" i="16"/>
  <c r="H49" i="19"/>
  <c r="G49" i="19"/>
  <c r="I49" i="19"/>
  <c r="J49" i="19"/>
  <c r="Y54" i="16"/>
  <c r="X54" i="16"/>
  <c r="V54" i="16"/>
  <c r="W54" i="16"/>
  <c r="I55" i="19"/>
  <c r="J55" i="19"/>
  <c r="G55" i="19"/>
  <c r="H55" i="19"/>
  <c r="O61" i="16"/>
  <c r="N61" i="16"/>
  <c r="P61" i="16"/>
  <c r="Q61" i="16"/>
  <c r="O29" i="16"/>
  <c r="N29" i="16"/>
  <c r="Q29" i="16"/>
  <c r="P29" i="16"/>
  <c r="Q34" i="16"/>
  <c r="P34" i="16"/>
  <c r="O34" i="16"/>
  <c r="N34" i="16"/>
  <c r="V35" i="16"/>
  <c r="W35" i="16"/>
  <c r="Y35" i="16"/>
  <c r="X35" i="16"/>
  <c r="Q22" i="16"/>
  <c r="P22" i="16"/>
  <c r="N22" i="16"/>
  <c r="O22" i="16"/>
  <c r="W57" i="16"/>
  <c r="V57" i="16"/>
  <c r="Y57" i="16"/>
  <c r="X57" i="16"/>
  <c r="G38" i="19"/>
  <c r="H38" i="19"/>
  <c r="I38" i="19"/>
  <c r="J38" i="19"/>
  <c r="K49" i="16"/>
  <c r="L49" i="16"/>
  <c r="M49" i="16"/>
  <c r="J49" i="16"/>
  <c r="M48" i="16"/>
  <c r="J48" i="16"/>
  <c r="K48" i="16"/>
  <c r="L48" i="16"/>
  <c r="P57" i="16"/>
  <c r="Q57" i="16"/>
  <c r="N57" i="16"/>
  <c r="O57" i="16"/>
  <c r="U30" i="16"/>
  <c r="R30" i="16"/>
  <c r="S30" i="16"/>
  <c r="T30" i="16"/>
  <c r="I22" i="19"/>
  <c r="J22" i="19"/>
  <c r="H22" i="19"/>
  <c r="G22" i="19"/>
  <c r="U17" i="16"/>
  <c r="R17" i="16"/>
  <c r="S17" i="16"/>
  <c r="T17" i="16"/>
  <c r="K20" i="16"/>
  <c r="M20" i="16"/>
  <c r="J20" i="16"/>
  <c r="L20" i="16"/>
  <c r="L38" i="16"/>
  <c r="K38" i="16"/>
  <c r="J38" i="16"/>
  <c r="M38" i="16"/>
  <c r="U52" i="16"/>
  <c r="T52" i="16"/>
  <c r="S52" i="16"/>
  <c r="R52" i="16"/>
  <c r="H62" i="19"/>
  <c r="J62" i="19"/>
  <c r="G62" i="19"/>
  <c r="I62" i="19"/>
  <c r="H63" i="19"/>
  <c r="J63" i="19"/>
  <c r="G63" i="19"/>
  <c r="I63" i="19"/>
  <c r="X17" i="16"/>
  <c r="W17" i="16"/>
  <c r="Y17" i="16"/>
  <c r="V17" i="16"/>
  <c r="Y49" i="16"/>
  <c r="X49" i="16"/>
  <c r="V49" i="16"/>
  <c r="W49" i="16"/>
  <c r="Y52" i="16"/>
  <c r="W52" i="16"/>
  <c r="V52" i="16"/>
  <c r="X52" i="16"/>
  <c r="J39" i="16"/>
  <c r="M39" i="16"/>
  <c r="K39" i="16"/>
  <c r="L39" i="16"/>
  <c r="M22" i="16"/>
  <c r="J22" i="16"/>
  <c r="K22" i="16"/>
  <c r="L22" i="16"/>
  <c r="Q35" i="16"/>
  <c r="O35" i="16"/>
  <c r="P35" i="16"/>
  <c r="N35" i="16"/>
  <c r="V16" i="16"/>
  <c r="W16" i="16"/>
  <c r="Y16" i="16"/>
  <c r="X16" i="16"/>
  <c r="S36" i="16"/>
  <c r="R36" i="16"/>
  <c r="T36" i="16"/>
  <c r="U36" i="16"/>
  <c r="H26" i="19"/>
  <c r="I26" i="19"/>
  <c r="G26" i="19"/>
  <c r="J26" i="19"/>
  <c r="G34" i="19"/>
  <c r="J34" i="19"/>
  <c r="H34" i="19"/>
  <c r="I34" i="19"/>
  <c r="U67" i="16"/>
  <c r="T67" i="16"/>
  <c r="S67" i="16"/>
  <c r="R67" i="16"/>
  <c r="Q24" i="16"/>
  <c r="P24" i="16"/>
  <c r="N24" i="16"/>
  <c r="O24" i="16"/>
  <c r="S24" i="16"/>
  <c r="U24" i="16"/>
  <c r="R24" i="16"/>
  <c r="T24" i="16"/>
  <c r="W29" i="16"/>
  <c r="V29" i="16"/>
  <c r="Y29" i="16"/>
  <c r="X29" i="16"/>
  <c r="S35" i="16"/>
  <c r="T35" i="16"/>
  <c r="U35" i="16"/>
  <c r="R35" i="16"/>
  <c r="J56" i="19"/>
  <c r="H56" i="19"/>
  <c r="I56" i="19"/>
  <c r="G56" i="19"/>
  <c r="Q25" i="16"/>
  <c r="P25" i="16"/>
  <c r="N25" i="16"/>
  <c r="O25" i="16"/>
  <c r="L36" i="16"/>
  <c r="J36" i="16"/>
  <c r="K36" i="16"/>
  <c r="M36" i="16"/>
  <c r="S15" i="16"/>
  <c r="U15" i="16"/>
  <c r="R15" i="16"/>
  <c r="T15" i="16"/>
  <c r="G17" i="19"/>
  <c r="H17" i="19"/>
  <c r="J17" i="19"/>
  <c r="I17" i="19"/>
  <c r="H18" i="19"/>
  <c r="I18" i="19"/>
  <c r="G18" i="19"/>
  <c r="J18" i="19"/>
  <c r="W60" i="16"/>
  <c r="X60" i="16"/>
  <c r="Y60" i="16"/>
  <c r="V60" i="16"/>
  <c r="Q16" i="16"/>
  <c r="P16" i="16"/>
  <c r="O16" i="16"/>
  <c r="N16" i="16"/>
  <c r="J62" i="16"/>
  <c r="L62" i="16"/>
  <c r="K62" i="16"/>
  <c r="M62" i="16"/>
  <c r="L32" i="16"/>
  <c r="K32" i="16"/>
  <c r="M32" i="16"/>
  <c r="J32" i="16"/>
  <c r="J64" i="19"/>
  <c r="I64" i="19"/>
  <c r="H64" i="19"/>
  <c r="G64" i="19"/>
  <c r="W48" i="16"/>
  <c r="Y48" i="16"/>
  <c r="V48" i="16"/>
  <c r="X48" i="16"/>
  <c r="R49" i="16"/>
  <c r="T49" i="16"/>
  <c r="S49" i="16"/>
  <c r="U49" i="16"/>
  <c r="J30" i="16"/>
  <c r="M30" i="16"/>
  <c r="K30" i="16"/>
  <c r="L30" i="16"/>
  <c r="S38" i="16"/>
  <c r="T38" i="16"/>
  <c r="R38" i="16"/>
  <c r="U38" i="16"/>
  <c r="W65" i="16"/>
  <c r="X65" i="16"/>
  <c r="Y65" i="16"/>
  <c r="V65" i="16"/>
  <c r="L65" i="16"/>
  <c r="K65" i="16"/>
  <c r="M65" i="16"/>
  <c r="J65" i="16"/>
  <c r="M45" i="16"/>
  <c r="K45" i="16"/>
  <c r="L45" i="16"/>
  <c r="J45" i="16"/>
  <c r="W21" i="16"/>
  <c r="Y21" i="16"/>
  <c r="V21" i="16"/>
  <c r="X21" i="16"/>
  <c r="L64" i="16"/>
  <c r="K64" i="16"/>
  <c r="J64" i="16"/>
  <c r="M64" i="16"/>
  <c r="N64" i="16"/>
  <c r="P64" i="16"/>
  <c r="O64" i="16"/>
  <c r="Q64" i="16"/>
  <c r="N59" i="16"/>
  <c r="O59" i="16"/>
  <c r="P59" i="16"/>
  <c r="Q59" i="16"/>
  <c r="H23" i="19"/>
  <c r="I23" i="19"/>
  <c r="G23" i="19"/>
  <c r="J23" i="19"/>
  <c r="N54" i="16"/>
  <c r="O54" i="16"/>
  <c r="Q54" i="16"/>
  <c r="P54" i="16"/>
  <c r="I52" i="19"/>
  <c r="G52" i="19"/>
  <c r="J52" i="19"/>
  <c r="H52" i="19"/>
  <c r="G53" i="19"/>
  <c r="J53" i="19"/>
  <c r="I53" i="19"/>
  <c r="H53" i="19"/>
  <c r="V51" i="16"/>
  <c r="X51" i="16"/>
  <c r="Y51" i="16"/>
  <c r="W51" i="16"/>
  <c r="L67" i="16"/>
  <c r="J67" i="16"/>
  <c r="K67" i="16"/>
  <c r="M67" i="16"/>
  <c r="J15" i="19"/>
  <c r="G15" i="19"/>
  <c r="I15" i="19"/>
  <c r="H15" i="19"/>
  <c r="I57" i="19"/>
  <c r="G57" i="19"/>
  <c r="H57" i="19"/>
  <c r="J57" i="19"/>
  <c r="I44" i="19"/>
  <c r="G44" i="19"/>
  <c r="J44" i="19"/>
  <c r="H44" i="19"/>
  <c r="Q36" i="16"/>
  <c r="O36" i="16"/>
  <c r="N36" i="16"/>
  <c r="P36" i="16"/>
  <c r="T22" i="16"/>
  <c r="R22" i="16"/>
  <c r="U22" i="16"/>
  <c r="S22" i="16"/>
  <c r="T51" i="16"/>
  <c r="R51" i="16"/>
  <c r="U51" i="16"/>
  <c r="S51" i="16"/>
  <c r="M40" i="16"/>
  <c r="L40" i="16"/>
  <c r="K40" i="16"/>
  <c r="J40" i="16"/>
  <c r="G48" i="19"/>
  <c r="I48" i="19"/>
  <c r="H48" i="19"/>
  <c r="J48" i="19"/>
  <c r="H28" i="19"/>
  <c r="G28" i="19"/>
  <c r="I28" i="19"/>
  <c r="J28" i="19"/>
  <c r="Y26" i="16"/>
  <c r="W26" i="16"/>
  <c r="V26" i="16"/>
  <c r="X26" i="16"/>
  <c r="M24" i="16"/>
  <c r="L24" i="16"/>
  <c r="J24" i="16"/>
  <c r="K24" i="16"/>
  <c r="T50" i="16"/>
  <c r="R50" i="16"/>
  <c r="U50" i="16"/>
  <c r="S50" i="16"/>
  <c r="V59" i="16"/>
  <c r="W59" i="16"/>
  <c r="X59" i="16"/>
  <c r="Y59" i="16"/>
  <c r="R34" i="16"/>
  <c r="S34" i="16"/>
  <c r="U34" i="16"/>
  <c r="T34" i="16"/>
  <c r="S21" i="16"/>
  <c r="U21" i="16"/>
  <c r="R21" i="16"/>
  <c r="T21" i="16"/>
  <c r="G66" i="19"/>
  <c r="I66" i="19"/>
  <c r="J66" i="19"/>
  <c r="H66" i="19"/>
  <c r="N14" i="16"/>
  <c r="Q14" i="16"/>
  <c r="O14" i="16"/>
  <c r="P14" i="16"/>
  <c r="V40" i="16"/>
  <c r="W40" i="16"/>
  <c r="X40" i="16"/>
  <c r="Y40" i="16"/>
  <c r="I100" i="16"/>
  <c r="T32" i="16"/>
  <c r="S32" i="16"/>
  <c r="U32" i="16"/>
  <c r="R32" i="16"/>
  <c r="S59" i="16"/>
  <c r="R59" i="16"/>
  <c r="T59" i="16"/>
  <c r="U59" i="16"/>
  <c r="I113" i="16"/>
  <c r="S18" i="16"/>
  <c r="R18" i="16"/>
  <c r="T18" i="16"/>
  <c r="U18" i="16"/>
  <c r="S43" i="16"/>
  <c r="T43" i="16"/>
  <c r="U43" i="16"/>
  <c r="R43" i="16"/>
  <c r="K52" i="16"/>
  <c r="J52" i="16"/>
  <c r="M52" i="16"/>
  <c r="L52" i="16"/>
  <c r="N65" i="16"/>
  <c r="P65" i="16"/>
  <c r="Q65" i="16"/>
  <c r="O65" i="16"/>
  <c r="Y15" i="16"/>
  <c r="X15" i="16"/>
  <c r="W15" i="16"/>
  <c r="V15" i="16"/>
  <c r="L51" i="16"/>
  <c r="J51" i="16"/>
  <c r="M51" i="16"/>
  <c r="K51" i="16"/>
  <c r="J36" i="19"/>
  <c r="G36" i="19"/>
  <c r="H36" i="19"/>
  <c r="I36" i="19"/>
  <c r="S56" i="16"/>
  <c r="R56" i="16"/>
  <c r="T56" i="16"/>
  <c r="U56" i="16"/>
  <c r="S63" i="16"/>
  <c r="R63" i="16"/>
  <c r="U63" i="16"/>
  <c r="T63" i="16"/>
  <c r="M37" i="16"/>
  <c r="K37" i="16"/>
  <c r="J37" i="16"/>
  <c r="L37" i="16"/>
  <c r="P32" i="16"/>
  <c r="N32" i="16"/>
  <c r="Q32" i="16"/>
  <c r="O32" i="16"/>
  <c r="W39" i="16"/>
  <c r="X39" i="16"/>
  <c r="Y39" i="16"/>
  <c r="V39" i="16"/>
  <c r="N50" i="16"/>
  <c r="P50" i="16"/>
  <c r="O50" i="16"/>
  <c r="Q50" i="16"/>
  <c r="S16" i="16"/>
  <c r="U16" i="16"/>
  <c r="T16" i="16"/>
  <c r="R16" i="16"/>
  <c r="N60" i="16"/>
  <c r="P60" i="16"/>
  <c r="O60" i="16"/>
  <c r="Q60" i="16"/>
  <c r="W37" i="16"/>
  <c r="Y37" i="16"/>
  <c r="X37" i="16"/>
  <c r="V37" i="16"/>
  <c r="P31" i="16"/>
  <c r="O31" i="16"/>
  <c r="Q31" i="16"/>
  <c r="N31" i="16"/>
  <c r="K15" i="16"/>
  <c r="M15" i="16"/>
  <c r="L15" i="16"/>
  <c r="J15" i="16"/>
  <c r="I139" i="16"/>
  <c r="L26" i="16"/>
  <c r="K26" i="16"/>
  <c r="M26" i="16"/>
  <c r="J26" i="16"/>
  <c r="J21" i="16"/>
  <c r="M21" i="16"/>
  <c r="L21" i="16"/>
  <c r="K21" i="16"/>
  <c r="Q37" i="16"/>
  <c r="N37" i="16"/>
  <c r="P37" i="16"/>
  <c r="O37" i="16"/>
  <c r="M50" i="16"/>
  <c r="J50" i="16"/>
  <c r="L50" i="16"/>
  <c r="K50" i="16"/>
  <c r="M29" i="16"/>
  <c r="L29" i="16"/>
  <c r="J29" i="16"/>
  <c r="K29" i="16"/>
  <c r="K25" i="16"/>
  <c r="M25" i="16"/>
  <c r="L25" i="16"/>
  <c r="J25" i="16"/>
  <c r="N21" i="16"/>
  <c r="P21" i="16"/>
  <c r="O21" i="16"/>
  <c r="Q21" i="16"/>
  <c r="J41" i="19"/>
  <c r="H41" i="19"/>
  <c r="G41" i="19"/>
  <c r="I41" i="19"/>
  <c r="M55" i="16"/>
  <c r="L55" i="16"/>
  <c r="K55" i="16"/>
  <c r="J55" i="16"/>
  <c r="Y44" i="16"/>
  <c r="X44" i="16"/>
  <c r="V44" i="16"/>
  <c r="W44" i="16"/>
  <c r="N45" i="16"/>
  <c r="P45" i="16"/>
  <c r="Q45" i="16"/>
  <c r="O45" i="16"/>
  <c r="K60" i="16"/>
  <c r="M60" i="16"/>
  <c r="J60" i="16"/>
  <c r="L60" i="16"/>
  <c r="H46" i="19"/>
  <c r="J46" i="19"/>
  <c r="G46" i="19"/>
  <c r="I46" i="19"/>
  <c r="N30" i="16"/>
  <c r="Q30" i="16"/>
  <c r="O30" i="16"/>
  <c r="P30" i="16"/>
  <c r="Y34" i="16"/>
  <c r="W34" i="16"/>
  <c r="V34" i="16"/>
  <c r="X34" i="16"/>
  <c r="X20" i="16"/>
  <c r="W20" i="16"/>
  <c r="V20" i="16"/>
  <c r="Y20" i="16"/>
  <c r="M35" i="16"/>
  <c r="J35" i="16"/>
  <c r="K35" i="16"/>
  <c r="L35" i="16"/>
  <c r="S45" i="16"/>
  <c r="R45" i="16"/>
  <c r="T45" i="16"/>
  <c r="U45" i="16"/>
  <c r="P44" i="16"/>
  <c r="N44" i="16"/>
  <c r="O44" i="16"/>
  <c r="Q44" i="16"/>
  <c r="K95" i="9"/>
  <c r="J95" i="9"/>
  <c r="K72" i="7"/>
  <c r="J88" i="8"/>
  <c r="K87" i="8"/>
  <c r="J87" i="8"/>
  <c r="J72" i="7"/>
  <c r="G173" i="15"/>
  <c r="E125" i="19"/>
  <c r="C173" i="18"/>
  <c r="C164" i="18"/>
  <c r="I173" i="15"/>
  <c r="C147" i="18"/>
  <c r="E173" i="15"/>
  <c r="C173" i="15"/>
  <c r="I75" i="16" l="1"/>
  <c r="F76" i="19"/>
  <c r="B97" i="19" s="1"/>
  <c r="F78" i="16"/>
  <c r="I77" i="16"/>
  <c r="H75" i="16"/>
  <c r="I78" i="16"/>
  <c r="G76" i="16"/>
  <c r="F77" i="19"/>
  <c r="F78" i="19"/>
  <c r="F75" i="16"/>
  <c r="G78" i="16"/>
  <c r="F76" i="16"/>
  <c r="G75" i="16"/>
  <c r="I76" i="16"/>
  <c r="H78" i="16"/>
  <c r="H77" i="16"/>
  <c r="H76" i="16"/>
  <c r="G77" i="16"/>
  <c r="F77" i="16"/>
  <c r="F75" i="19"/>
  <c r="E124" i="19"/>
  <c r="G141" i="15"/>
  <c r="I144" i="15"/>
  <c r="E141" i="15"/>
  <c r="C144" i="15"/>
  <c r="I141" i="15"/>
  <c r="C125" i="19"/>
  <c r="C144" i="18"/>
  <c r="E144" i="15"/>
  <c r="C142" i="18"/>
  <c r="C141" i="18"/>
  <c r="C141" i="15"/>
  <c r="G144" i="15"/>
  <c r="C133" i="16" l="1"/>
  <c r="C138" i="16" s="1"/>
  <c r="C107" i="16"/>
  <c r="C112" i="16" s="1"/>
  <c r="C113" i="16" s="1"/>
  <c r="C94" i="16"/>
  <c r="C99" i="16" s="1"/>
  <c r="C100" i="16" s="1"/>
  <c r="C120" i="16"/>
  <c r="C125" i="16" s="1"/>
  <c r="C126" i="16" s="1"/>
  <c r="C104" i="19"/>
  <c r="C105" i="19" s="1"/>
  <c r="G156" i="15"/>
  <c r="C155" i="15"/>
  <c r="I156" i="15"/>
  <c r="B96" i="19"/>
  <c r="C96" i="19" s="1"/>
  <c r="C106" i="19" s="1"/>
  <c r="B98" i="19"/>
  <c r="C98" i="19" s="1"/>
  <c r="I155" i="15"/>
  <c r="E156" i="15"/>
  <c r="C156" i="18"/>
  <c r="E155" i="15"/>
  <c r="C142" i="15"/>
  <c r="C156" i="15"/>
  <c r="C155" i="18"/>
  <c r="G155" i="15"/>
  <c r="C97" i="19"/>
  <c r="C126" i="19"/>
  <c r="C127" i="19" s="1"/>
  <c r="C153" i="19"/>
  <c r="C168" i="15"/>
  <c r="C171" i="15"/>
  <c r="E168" i="15"/>
  <c r="G171" i="15"/>
  <c r="C153" i="16"/>
  <c r="E171" i="15"/>
  <c r="G168" i="15"/>
  <c r="I168" i="15"/>
  <c r="C154" i="16" l="1"/>
  <c r="C155" i="16" s="1"/>
  <c r="C154" i="19"/>
  <c r="C155" i="19" s="1"/>
  <c r="E155" i="19" s="1"/>
  <c r="C139" i="16"/>
  <c r="C134" i="16"/>
  <c r="C135" i="16" s="1"/>
  <c r="C108" i="16"/>
  <c r="C109" i="16" s="1"/>
  <c r="C95" i="16"/>
  <c r="C96" i="16" s="1"/>
  <c r="C121" i="16"/>
  <c r="C122" i="16" s="1"/>
  <c r="C110" i="19"/>
  <c r="I120" i="16"/>
  <c r="C107" i="19"/>
  <c r="I107" i="16"/>
  <c r="I94" i="16"/>
  <c r="G170" i="15"/>
  <c r="E170" i="15"/>
  <c r="C172" i="15"/>
  <c r="C170" i="15"/>
  <c r="G172" i="15"/>
  <c r="I170" i="15"/>
  <c r="E172" i="15"/>
  <c r="C170" i="18"/>
  <c r="C156" i="16"/>
  <c r="I171" i="15"/>
  <c r="C168" i="18"/>
  <c r="E155" i="16" l="1"/>
  <c r="I158" i="15"/>
  <c r="E139" i="16"/>
  <c r="I133" i="16"/>
  <c r="K139" i="16" s="1"/>
  <c r="E113" i="16"/>
  <c r="E158" i="15"/>
  <c r="E126" i="16"/>
  <c r="E100" i="16"/>
  <c r="C158" i="15"/>
  <c r="G158" i="15"/>
  <c r="C111" i="19"/>
  <c r="C159" i="15"/>
  <c r="G159" i="15"/>
  <c r="E159" i="15"/>
  <c r="K100" i="16"/>
  <c r="K126" i="16"/>
  <c r="K113" i="16"/>
  <c r="C171" i="18"/>
  <c r="I172" i="15"/>
  <c r="E156" i="19"/>
  <c r="C156" i="19"/>
  <c r="E156" i="16"/>
  <c r="C157" i="19" l="1"/>
  <c r="C158" i="19" s="1"/>
  <c r="C157" i="16"/>
  <c r="C158" i="16" s="1"/>
  <c r="I159" i="15"/>
  <c r="I180" i="15" s="1"/>
  <c r="I179" i="15" s="1"/>
  <c r="C158" i="18"/>
  <c r="E111" i="19"/>
  <c r="I104" i="19"/>
  <c r="K111" i="19" s="1"/>
  <c r="C172" i="18"/>
  <c r="C149" i="15"/>
  <c r="C149" i="18"/>
  <c r="C159" i="18" l="1"/>
  <c r="I180" i="18" s="1"/>
  <c r="I179" i="18" s="1"/>
  <c r="I188" i="15"/>
  <c r="I188"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Lüthi</author>
  </authors>
  <commentList>
    <comment ref="C100" authorId="0" shapeId="0" xr:uid="{00000000-0006-0000-0400-000001000000}">
      <text>
        <r>
          <rPr>
            <b/>
            <sz val="9"/>
            <color indexed="81"/>
            <rFont val="Tahoma"/>
            <family val="2"/>
          </rPr>
          <t>Martin Lüthi:</t>
        </r>
        <r>
          <rPr>
            <sz val="9"/>
            <color indexed="81"/>
            <rFont val="Tahoma"/>
            <family val="2"/>
          </rPr>
          <t xml:space="preserve">
Measurement done at 20.03.2018</t>
        </r>
      </text>
    </comment>
    <comment ref="C101" authorId="0" shapeId="0" xr:uid="{00000000-0006-0000-0400-000002000000}">
      <text>
        <r>
          <rPr>
            <b/>
            <sz val="9"/>
            <color indexed="81"/>
            <rFont val="Tahoma"/>
            <family val="2"/>
          </rPr>
          <t>Martin Lüthi:</t>
        </r>
        <r>
          <rPr>
            <sz val="9"/>
            <color indexed="81"/>
            <rFont val="Tahoma"/>
            <family val="2"/>
          </rPr>
          <t xml:space="preserve">
Measurement done at 20.03.2018</t>
        </r>
      </text>
    </comment>
    <comment ref="C102" authorId="0" shapeId="0" xr:uid="{00000000-0006-0000-0400-000003000000}">
      <text>
        <r>
          <rPr>
            <b/>
            <sz val="9"/>
            <color indexed="81"/>
            <rFont val="Tahoma"/>
            <family val="2"/>
          </rPr>
          <t>Martin Lüthi:</t>
        </r>
        <r>
          <rPr>
            <sz val="9"/>
            <color indexed="81"/>
            <rFont val="Tahoma"/>
            <family val="2"/>
          </rPr>
          <t xml:space="preserve">
Measurement done at 20.03.2018</t>
        </r>
      </text>
    </comment>
    <comment ref="C103" authorId="0" shapeId="0" xr:uid="{00000000-0006-0000-0400-000004000000}">
      <text>
        <r>
          <rPr>
            <b/>
            <sz val="9"/>
            <color indexed="81"/>
            <rFont val="Tahoma"/>
            <family val="2"/>
          </rPr>
          <t>Martin Lüthi:</t>
        </r>
        <r>
          <rPr>
            <sz val="9"/>
            <color indexed="81"/>
            <rFont val="Tahoma"/>
            <family val="2"/>
          </rPr>
          <t xml:space="preserve">
Measurement done at 20.03.2018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Lüthi</author>
  </authors>
  <commentList>
    <comment ref="A65" authorId="0" shapeId="0" xr:uid="{00000000-0006-0000-0500-000001000000}">
      <text>
        <r>
          <rPr>
            <b/>
            <sz val="9"/>
            <color indexed="81"/>
            <rFont val="Tahoma"/>
            <family val="2"/>
          </rPr>
          <t>Martin Lüthi:</t>
        </r>
        <r>
          <rPr>
            <sz val="9"/>
            <color indexed="81"/>
            <rFont val="Tahoma"/>
            <family val="2"/>
          </rPr>
          <t xml:space="preserve">
Name must be correct:
FCM2027
FT2080
FCC2003</t>
        </r>
      </text>
    </comment>
    <comment ref="A86" authorId="0" shapeId="0" xr:uid="{00000000-0006-0000-0500-000002000000}">
      <text>
        <r>
          <rPr>
            <b/>
            <sz val="9"/>
            <color indexed="81"/>
            <rFont val="Tahoma"/>
            <family val="2"/>
          </rPr>
          <t>Martin Lüthi:</t>
        </r>
        <r>
          <rPr>
            <sz val="9"/>
            <color indexed="81"/>
            <rFont val="Tahoma"/>
            <family val="2"/>
          </rPr>
          <t xml:space="preserve">
Name must be correct for vba:
show</t>
        </r>
      </text>
    </comment>
    <comment ref="A128" authorId="0" shapeId="0" xr:uid="{00000000-0006-0000-0500-000003000000}">
      <text>
        <r>
          <rPr>
            <b/>
            <sz val="9"/>
            <color indexed="81"/>
            <rFont val="Tahoma"/>
            <family val="2"/>
          </rPr>
          <t xml:space="preserve">Martin Lüthi:
Naming must be correct:
FCI2010
FCI2002
FCI2004
FTI2001
FCI2023
FCI2024
</t>
        </r>
      </text>
    </comment>
    <comment ref="A149" authorId="0" shapeId="0" xr:uid="{00000000-0006-0000-0500-000004000000}">
      <text>
        <r>
          <rPr>
            <b/>
            <sz val="9"/>
            <color indexed="81"/>
            <rFont val="Tahoma"/>
            <family val="2"/>
          </rPr>
          <t>Martin Lüthi:</t>
        </r>
        <r>
          <rPr>
            <sz val="9"/>
            <color indexed="81"/>
            <rFont val="Tahoma"/>
            <family val="2"/>
          </rPr>
          <t xml:space="preserve">
Naming must be correct:
1xLED
2xLED
4xLED
FBA
EVAC</t>
        </r>
      </text>
    </comment>
    <comment ref="A170" authorId="0" shapeId="0" xr:uid="{00000000-0006-0000-0500-000005000000}">
      <text>
        <r>
          <rPr>
            <b/>
            <sz val="9"/>
            <color indexed="81"/>
            <rFont val="Tahoma"/>
            <family val="2"/>
          </rPr>
          <t>Martin Lüthi:</t>
        </r>
        <r>
          <rPr>
            <sz val="9"/>
            <color indexed="81"/>
            <rFont val="Tahoma"/>
            <family val="2"/>
          </rPr>
          <t xml:space="preserve">
Name must be correct for vba:
show</t>
        </r>
      </text>
    </comment>
    <comment ref="A191" authorId="0" shapeId="0" xr:uid="{00000000-0006-0000-0500-000006000000}">
      <text>
        <r>
          <rPr>
            <b/>
            <sz val="9"/>
            <color indexed="81"/>
            <rFont val="Tahoma"/>
            <family val="2"/>
          </rPr>
          <t>Martin Lüthi:</t>
        </r>
        <r>
          <rPr>
            <sz val="9"/>
            <color indexed="81"/>
            <rFont val="Tahoma"/>
            <family val="2"/>
          </rPr>
          <t xml:space="preserve">
Name must be correct for vba:
show</t>
        </r>
      </text>
    </comment>
    <comment ref="A212" authorId="0" shapeId="0" xr:uid="{00000000-0006-0000-0500-000007000000}">
      <text>
        <r>
          <rPr>
            <b/>
            <sz val="9"/>
            <color indexed="81"/>
            <rFont val="Tahoma"/>
            <family val="2"/>
          </rPr>
          <t>Martin Lüthi:</t>
        </r>
        <r>
          <rPr>
            <sz val="9"/>
            <color indexed="81"/>
            <rFont val="Tahoma"/>
            <family val="2"/>
          </rPr>
          <t xml:space="preserve">
Name must be correct for vba:
show</t>
        </r>
      </text>
    </comment>
    <comment ref="A233" authorId="0" shapeId="0" xr:uid="{00000000-0006-0000-0500-000008000000}">
      <text>
        <r>
          <rPr>
            <b/>
            <sz val="9"/>
            <color indexed="81"/>
            <rFont val="Tahoma"/>
            <family val="2"/>
          </rPr>
          <t>Martin Lüthi:</t>
        </r>
        <r>
          <rPr>
            <sz val="9"/>
            <color indexed="81"/>
            <rFont val="Tahoma"/>
            <family val="2"/>
          </rPr>
          <t xml:space="preserve">
Naming must be correct for vba:
FCA2007
FCA2008
</t>
        </r>
      </text>
    </comment>
    <comment ref="A254" authorId="0" shapeId="0" xr:uid="{00000000-0006-0000-0500-000009000000}">
      <text>
        <r>
          <rPr>
            <b/>
            <sz val="9"/>
            <color indexed="81"/>
            <rFont val="Tahoma"/>
            <family val="2"/>
          </rPr>
          <t>Martin Lüthi:</t>
        </r>
        <r>
          <rPr>
            <sz val="9"/>
            <color indexed="81"/>
            <rFont val="Tahoma"/>
            <family val="2"/>
          </rPr>
          <t xml:space="preserve">
Name must be correct for vba:
show</t>
        </r>
      </text>
    </comment>
    <comment ref="A275" authorId="0" shapeId="0" xr:uid="{00000000-0006-0000-0500-00000A000000}">
      <text>
        <r>
          <rPr>
            <b/>
            <sz val="9"/>
            <color indexed="81"/>
            <rFont val="Tahoma"/>
            <family val="2"/>
          </rPr>
          <t>Martin Lüthi:</t>
        </r>
        <r>
          <rPr>
            <sz val="9"/>
            <color indexed="81"/>
            <rFont val="Tahoma"/>
            <family val="2"/>
          </rPr>
          <t xml:space="preserve">
Naming must be correct:
Single
SingleFix
Multi</t>
        </r>
      </text>
    </comment>
    <comment ref="A317" authorId="0" shapeId="0" xr:uid="{00000000-0006-0000-0500-00000B000000}">
      <text>
        <r>
          <rPr>
            <b/>
            <sz val="9"/>
            <color indexed="81"/>
            <rFont val="Tahoma"/>
            <family val="2"/>
          </rPr>
          <t>Martin Lüthi:</t>
        </r>
        <r>
          <rPr>
            <sz val="9"/>
            <color indexed="81"/>
            <rFont val="Tahoma"/>
            <family val="2"/>
          </rPr>
          <t xml:space="preserve">
Naming must be correct for vba:
70
150
300
450</t>
        </r>
      </text>
    </comment>
    <comment ref="A338" authorId="0" shapeId="0" xr:uid="{00000000-0006-0000-0500-00000C000000}">
      <text>
        <r>
          <rPr>
            <b/>
            <sz val="9"/>
            <color indexed="81"/>
            <rFont val="Tahoma"/>
            <family val="2"/>
          </rPr>
          <t>Martin Lüthi:</t>
        </r>
        <r>
          <rPr>
            <sz val="9"/>
            <color indexed="81"/>
            <rFont val="Tahoma"/>
            <family val="2"/>
          </rPr>
          <t xml:space="preserve">
Naming must be correct for vba:
no housing
eco
standard
comfort
large
large extension
free-standing cabine</t>
        </r>
      </text>
    </comment>
    <comment ref="A359" authorId="0" shapeId="0" xr:uid="{00000000-0006-0000-0500-00000D000000}">
      <text>
        <r>
          <rPr>
            <b/>
            <sz val="9"/>
            <color indexed="81"/>
            <rFont val="Tahoma"/>
            <family val="2"/>
          </rPr>
          <t>Martin Lüthi:</t>
        </r>
        <r>
          <rPr>
            <sz val="9"/>
            <color indexed="81"/>
            <rFont val="Tahoma"/>
            <family val="2"/>
          </rPr>
          <t xml:space="preserve">
Naming must be correct for vba:
70
150
300
450</t>
        </r>
      </text>
    </comment>
    <comment ref="A380" authorId="0" shapeId="0" xr:uid="{00000000-0006-0000-0500-00000E000000}">
      <text>
        <r>
          <rPr>
            <b/>
            <sz val="9"/>
            <color indexed="81"/>
            <rFont val="Tahoma"/>
            <family val="2"/>
          </rPr>
          <t>Martin Lüthi:</t>
        </r>
        <r>
          <rPr>
            <sz val="9"/>
            <color indexed="81"/>
            <rFont val="Tahoma"/>
            <family val="2"/>
          </rPr>
          <t xml:space="preserve">
Naming must be correct for vba:
7
12
17
26
45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Lüthi</author>
  </authors>
  <commentList>
    <comment ref="C26" authorId="0" shapeId="0" xr:uid="{00000000-0006-0000-0600-000001000000}">
      <text>
        <r>
          <rPr>
            <b/>
            <sz val="9"/>
            <color indexed="81"/>
            <rFont val="Tahoma"/>
            <family val="2"/>
          </rPr>
          <t>Martin Lüthi:</t>
        </r>
        <r>
          <rPr>
            <sz val="9"/>
            <color indexed="81"/>
            <rFont val="Tahoma"/>
            <family val="2"/>
          </rPr>
          <t xml:space="preserve">
Number is identical to visual basic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Lüthi</author>
  </authors>
  <commentList>
    <comment ref="C26" authorId="0" shapeId="0" xr:uid="{00000000-0006-0000-0700-000001000000}">
      <text>
        <r>
          <rPr>
            <b/>
            <sz val="9"/>
            <color indexed="81"/>
            <rFont val="Tahoma"/>
            <family val="2"/>
          </rPr>
          <t>Martin Lüthi:</t>
        </r>
        <r>
          <rPr>
            <sz val="9"/>
            <color indexed="81"/>
            <rFont val="Tahoma"/>
            <family val="2"/>
          </rPr>
          <t xml:space="preserve">
Number is identical to visual basic code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Lüthi</author>
  </authors>
  <commentList>
    <comment ref="C26" authorId="0" shapeId="0" xr:uid="{00000000-0006-0000-0800-000001000000}">
      <text>
        <r>
          <rPr>
            <b/>
            <sz val="9"/>
            <color indexed="81"/>
            <rFont val="Tahoma"/>
            <family val="2"/>
          </rPr>
          <t>Martin Lüthi:</t>
        </r>
        <r>
          <rPr>
            <sz val="9"/>
            <color indexed="81"/>
            <rFont val="Tahoma"/>
            <family val="2"/>
          </rPr>
          <t xml:space="preserve">
Number is identical to visual basic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Lüthi</author>
    <author>Urs Kästli</author>
  </authors>
  <commentList>
    <comment ref="AD82" authorId="0" shapeId="0" xr:uid="{00000000-0006-0000-0900-000001000000}">
      <text>
        <r>
          <rPr>
            <b/>
            <sz val="9"/>
            <color indexed="81"/>
            <rFont val="Tahoma"/>
            <family val="2"/>
          </rPr>
          <t>Martin Lüthi:</t>
        </r>
        <r>
          <rPr>
            <sz val="9"/>
            <color indexed="81"/>
            <rFont val="Tahoma"/>
            <family val="2"/>
          </rPr>
          <t xml:space="preserve">
0: 0.4ohm/1.5A
1: 0.1ohm/1.5A</t>
        </r>
      </text>
    </comment>
    <comment ref="AE82" authorId="0" shapeId="0" xr:uid="{00000000-0006-0000-0900-000002000000}">
      <text>
        <r>
          <rPr>
            <b/>
            <sz val="9"/>
            <color indexed="81"/>
            <rFont val="Tahoma"/>
            <family val="2"/>
          </rPr>
          <t>Martin Lüthi:</t>
        </r>
        <r>
          <rPr>
            <sz val="9"/>
            <color indexed="81"/>
            <rFont val="Tahoma"/>
            <family val="2"/>
          </rPr>
          <t xml:space="preserve">
0: Vmin possible
1: Device need  at min. 16V</t>
        </r>
      </text>
    </comment>
    <comment ref="AA334" authorId="1" shapeId="0" xr:uid="{00000000-0006-0000-0900-000003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35" authorId="1" shapeId="0" xr:uid="{00000000-0006-0000-0900-000004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42" authorId="1" shapeId="0" xr:uid="{00000000-0006-0000-0900-000005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3" authorId="1" shapeId="0" xr:uid="{00000000-0006-0000-0900-000006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4" authorId="1" shapeId="0" xr:uid="{00000000-0006-0000-0900-000007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61" authorId="1" shapeId="0" xr:uid="{00000000-0006-0000-0900-000008000000}">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Lüthi Martin</author>
  </authors>
  <commentList>
    <comment ref="F53" authorId="0" shapeId="0" xr:uid="{00000000-0006-0000-0B00-000001000000}">
      <text>
        <r>
          <rPr>
            <b/>
            <sz val="8"/>
            <color indexed="81"/>
            <rFont val="Tahoma"/>
            <family val="2"/>
          </rPr>
          <t>Martin Luethi:</t>
        </r>
        <r>
          <rPr>
            <sz val="8"/>
            <color indexed="81"/>
            <rFont val="Tahoma"/>
            <family val="2"/>
          </rPr>
          <t xml:space="preserve">
simplification: calculation always with KLK max (32)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Lüthi Martin</author>
  </authors>
  <commentList>
    <comment ref="C48" authorId="0" shapeId="0" xr:uid="{00000000-0006-0000-0C00-000001000000}">
      <text>
        <r>
          <rPr>
            <b/>
            <sz val="8"/>
            <color indexed="81"/>
            <rFont val="Tahoma"/>
            <family val="2"/>
          </rPr>
          <t>Martin Luethi:</t>
        </r>
        <r>
          <rPr>
            <sz val="8"/>
            <color indexed="81"/>
            <rFont val="Tahoma"/>
            <family val="2"/>
          </rPr>
          <t xml:space="preserve">
simplification: calculation always with KLK max (32)</t>
        </r>
      </text>
    </comment>
    <comment ref="C50" authorId="0" shapeId="0" xr:uid="{00000000-0006-0000-0C00-000002000000}">
      <text>
        <r>
          <rPr>
            <b/>
            <sz val="8"/>
            <color indexed="81"/>
            <rFont val="Tahoma"/>
            <family val="2"/>
          </rPr>
          <t>Martin Luethi:</t>
        </r>
        <r>
          <rPr>
            <sz val="8"/>
            <color indexed="81"/>
            <rFont val="Tahoma"/>
            <family val="2"/>
          </rPr>
          <t xml:space="preserve">
simplification: calculation always with KLK max (32)</t>
        </r>
      </text>
    </comment>
    <comment ref="F57" authorId="0" shapeId="0" xr:uid="{00000000-0006-0000-0C00-000003000000}">
      <text>
        <r>
          <rPr>
            <b/>
            <sz val="8"/>
            <color indexed="81"/>
            <rFont val="Tahoma"/>
            <family val="2"/>
          </rPr>
          <t>Martin Luethi:</t>
        </r>
        <r>
          <rPr>
            <sz val="8"/>
            <color indexed="81"/>
            <rFont val="Tahoma"/>
            <family val="2"/>
          </rPr>
          <t xml:space="preserve">
simplification: calculation always with KLK max (32)</t>
        </r>
      </text>
    </comment>
  </commentList>
</comments>
</file>

<file path=xl/sharedStrings.xml><?xml version="1.0" encoding="utf-8"?>
<sst xmlns="http://schemas.openxmlformats.org/spreadsheetml/2006/main" count="8575" uniqueCount="1646">
  <si>
    <t>FS720</t>
  </si>
  <si>
    <t>Fire detection system</t>
  </si>
  <si>
    <t>FX7210 - Cerberus Quantities Tool</t>
  </si>
  <si>
    <t>IP8 - Version  1.6</t>
  </si>
  <si>
    <t>Building Technologies</t>
  </si>
  <si>
    <t>General information:</t>
  </si>
  <si>
    <t>For correct document use, macros must be enabled (automatic during startup or manually)</t>
  </si>
  <si>
    <t>- Automatic: Security warning during document startup -&gt; Press button to enable</t>
  </si>
  <si>
    <t xml:space="preserve">- Manually: At task bar "File/Info" -&gt; Press corresponding button to enable macros </t>
  </si>
  <si>
    <t>The project planning of a FS720 fire panel can be performed as follows:</t>
  </si>
  <si>
    <t>- completely with this tool</t>
  </si>
  <si>
    <t>- with the instructions provided in the document A6V10210362 "Planning"</t>
  </si>
  <si>
    <t>It must be taken into account that the system limitations are not included in this tool. They must be taken from the document A6V10210362 "Planning"</t>
  </si>
  <si>
    <t>Purpose:</t>
  </si>
  <si>
    <t>With the project planning of the fire panel the load of the line card is verified, as well as the load of the fire panel and the necessary batteries are verified. This results in the definite ordering</t>
  </si>
  <si>
    <t>Procedure:</t>
  </si>
  <si>
    <t>1. Define operation units (see document A6V10210362)</t>
  </si>
  <si>
    <t>1.1 Define the places in the building where panels (control units, terminals) are desired or required</t>
  </si>
  <si>
    <t>1.2 Define visibility for operation units</t>
  </si>
  <si>
    <t>1.3 Define type for operation units (panels, indications, visualizer, floor repeater panels, …)</t>
  </si>
  <si>
    <t>1.4 Define supply (external, internal) of operation units</t>
  </si>
  <si>
    <t>2. Planning of stations (see document A6V10210362)</t>
  </si>
  <si>
    <t>2.1 Define type of station, dependent of # of detectors and PMI requirements</t>
  </si>
  <si>
    <t>--&gt; Additional sheets are generated</t>
  </si>
  <si>
    <t>2.2 Define line cards on card cage if available (depends on station type)</t>
  </si>
  <si>
    <t>3. Planning of detector lines (see document A6V10210362)</t>
  </si>
  <si>
    <t>3.1 Define type and position of the detector line devices in the building</t>
  </si>
  <si>
    <t>3.2 Define line topology, line card assignment and cabling for all necessary line cards</t>
  </si>
  <si>
    <t>--&gt; Calculate every line card with additional sheets</t>
  </si>
  <si>
    <t>--&gt; All line card configurations must be valid ("Green Calculation Button") before continuing</t>
  </si>
  <si>
    <t>4. Planning standby-time</t>
  </si>
  <si>
    <t>4.1 Enter other loads from outputs and options on "Fx72x_Panel" sheets if available</t>
  </si>
  <si>
    <t>4.2 Enter required standby- and alarm-time</t>
  </si>
  <si>
    <t>4.3. Push "Calculation Button" for updating values from additional sheets and calculate correct values</t>
  </si>
  <si>
    <t>--&gt; If the panel configuration is not valid "Red/Orange Calculation Button" check</t>
  </si>
  <si>
    <t>… power supply and batteries, change with button if possible (depends on used station, power supply, …)</t>
  </si>
  <si>
    <t>… that all panel status information is ok</t>
  </si>
  <si>
    <t>--&gt; With column "Try other settings" it's possible to check if actual config is possible with other housing</t>
  </si>
  <si>
    <t>… result has no impact to general configuration</t>
  </si>
  <si>
    <t>--&gt; Calculate every station in the spread-sheet "Fx72x_Panel"</t>
  </si>
  <si>
    <t>--&gt; The panel configuration must be valid "Green Calculation Button" before continuing</t>
  </si>
  <si>
    <t>Please consider:</t>
  </si>
  <si>
    <t>It is not possible to check all interactions of all options with each other. Restrictions in the use of options together are noted in the document A6V10210362 "Planning" and A6V10210390 "Installation".</t>
  </si>
  <si>
    <t>This excel spreadsheets does not contain any overwrite protection for cells and formulas. This is, that you can create your own specific template.</t>
  </si>
  <si>
    <t>Current Version:</t>
  </si>
  <si>
    <t>FX7210-CerberusQuantitiesTool_IP8.xlsm  (09. November 2021)</t>
  </si>
  <si>
    <t xml:space="preserve">  Martin Luethi &lt;martin.luethi@siemens.com&gt;</t>
  </si>
  <si>
    <t>- changelog V1.6:</t>
  </si>
  <si>
    <t>- Add FDS226 and FDSB226 to Alarm devices - Sound</t>
  </si>
  <si>
    <t>- Remove FDS226 from Alarm devices - Sound and Voice</t>
  </si>
  <si>
    <t>- New RK(15) and MK(15) values for FDL242 on FDnet line</t>
  </si>
  <si>
    <t>- Add 1xLED module for FC722-XA and FC722-XA(P) at "Panel_values" sheet</t>
  </si>
  <si>
    <t>- changelog V1.5:</t>
  </si>
  <si>
    <t>- Change FDCL221_EX limitation back to old value (is actual limited to 20 devices, old limit is 19V line voltage)</t>
  </si>
  <si>
    <t>- Improve FDCL221_EX failure handling in case of sheet activation switching</t>
  </si>
  <si>
    <t xml:space="preserve">- Double FDnet loads for two chamber aspiration smoke detectors </t>
  </si>
  <si>
    <t>- Reorder/change naming for Aspiration, FDS226, FDSB226, FDS227 and FDSB227</t>
  </si>
  <si>
    <t>- changelog V1.4:</t>
  </si>
  <si>
    <t>- add max amount FDCIO/FT2001/FRT&amp;FRD warning (929748)</t>
  </si>
  <si>
    <t>- remove failure at FDnet rest cable length calculation</t>
  </si>
  <si>
    <t>- add naming change from FCI2022(wrong name) to FCI2023 2-loop PowerBus Periboard</t>
  </si>
  <si>
    <t>- add naming change for PowerBus devcies: "FC20x0-xx (P)" and "Line card (FDnet, P) FCL2008-A1" (848211)</t>
  </si>
  <si>
    <t>- add new FDL242 linear smoke detector (931471)</t>
  </si>
  <si>
    <t>- add new FDA222, FDA242 (one chamber) and FDA261, FDA262 (two chamber) ASD (931467)</t>
  </si>
  <si>
    <t xml:space="preserve">- add new FDnet DC/DC converter table </t>
  </si>
  <si>
    <t>- correct current value for FCI2023 and FCI2024</t>
  </si>
  <si>
    <t>- add point detectors with new FET</t>
  </si>
  <si>
    <t>- add energy efficency calculation for power bus cards if possible (985353)</t>
  </si>
  <si>
    <t>- changelog V1.3:</t>
  </si>
  <si>
    <t>- set correct battery min value for alternative case</t>
  </si>
  <si>
    <t xml:space="preserve">- activate power supply for FT724 at "Panel_values" </t>
  </si>
  <si>
    <t>- set correct "EndUser" view for FT724 with power supply</t>
  </si>
  <si>
    <t>- change "Only HCS12 is…" through "Internal CPU is …" at CC5</t>
  </si>
  <si>
    <t>- changelog V1.2:</t>
  </si>
  <si>
    <t>- Power Supply 1&amp;2</t>
  </si>
  <si>
    <t>- required load power: add decision for higher value of quiet or alarm power</t>
  </si>
  <si>
    <t>- required charge power: correct calculation</t>
  </si>
  <si>
    <t>- nominal load Power: hide this line to prevent conclusion, add explanation text at max. load&amp;charge power line</t>
  </si>
  <si>
    <t>- Add information at Instruction site that macros must be enabled during startup</t>
  </si>
  <si>
    <t>- Change naming to minimise confusion during development and relasing</t>
  </si>
  <si>
    <t>- changelog V1.1:</t>
  </si>
  <si>
    <t>- add FDSB227 to same lines as FDS226, FDS227 as Sounders used without beacon functionality</t>
  </si>
  <si>
    <t>- changelog V1.0:</t>
  </si>
  <si>
    <t>- add PowerBus functionallity:</t>
  </si>
  <si>
    <t>- FDnet sheet can be set up with 0.5A or 1.5A</t>
  </si>
  <si>
    <t>- Add FDnet PowerBus Linecard to CPUCC, CC2 and CC5</t>
  </si>
  <si>
    <t>- Add new PowerBus Periboards FCI2022 and FCI2024</t>
  </si>
  <si>
    <t>- Add new Station Typs with PowerBus Periboards</t>
  </si>
  <si>
    <t>- Add function to switch FDnet sheets if switching between PowerBus and Normal station type</t>
  </si>
  <si>
    <t>- Add additional Power supply 1 consumer rows (from 3 to 11)</t>
  </si>
  <si>
    <t>- Change additional Power supply 1&amp;2 consumer rows from W input to A input with additional amount</t>
  </si>
  <si>
    <t>- Change station type "pop-up" text</t>
  </si>
  <si>
    <t>A6V10211118_p_en_--_FX7210-QuantitiesTool.xls  (23. November 2018)</t>
  </si>
  <si>
    <t>- correct modulebus 1&amp;2 check:</t>
  </si>
  <si>
    <t>- modulebus 1: Max. 4 CC5 and 22 Linecard without Ext., with Ext. Max. 2 CC5 and 12 Linecards</t>
  </si>
  <si>
    <t>- modulebus 2: Max. 4 CC5 and 20 Linecard without Ext., with Ext. Max. 2 CC5 and 10 Linecards</t>
  </si>
  <si>
    <t>- Change name of “NetworkCommAddOn_ChangePowerSupply” to “NetworkCommAddOn_ChangePS”</t>
  </si>
  <si>
    <t>- Change name of “PS1ChangePowerSupplyOtherSettings” to “PS1ChangePSotherSettings”</t>
  </si>
  <si>
    <t>- Change name of “PS2ChangePowerSupplyOtherSettings” to “PS2ChangePSotherSettings”</t>
  </si>
  <si>
    <t xml:space="preserve">  Names are too long for correct view and changes into other formats</t>
  </si>
  <si>
    <t>- Limit max. HelpStatusInformationUserTextMark row hight if too many comments</t>
  </si>
  <si>
    <t>- Activate created FDnet sheet direct after generation, correct active sheet during _change function calling</t>
  </si>
  <si>
    <t>- Add text information for "Try other settings"</t>
  </si>
  <si>
    <t>- Correct switch to FT724 with supply failure</t>
  </si>
  <si>
    <t>- Change format from .xls to .xlsm</t>
  </si>
  <si>
    <t>- correct some power supply constants at "GetPowerSupplyData" function</t>
  </si>
  <si>
    <t>- correct some housing constants at "GetHousingData" function</t>
  </si>
  <si>
    <t>- add some small correction (naming, …)</t>
  </si>
  <si>
    <t>- for FC721, make Networkt at "Networking&amp;CommunicationPMI" not visible</t>
  </si>
  <si>
    <t>- Limit for FDnet stub is set to 64 (instead of 32)</t>
  </si>
  <si>
    <t>- activate always actual open sheet (Worksheet_Active function must be added to all sheets</t>
  </si>
  <si>
    <t xml:space="preserve">- update Fdnet sheet (VBA and excel itself) from </t>
  </si>
  <si>
    <t>049_FX2010_009716_w_en_--_FX2010-SintesoQuantitiesTool.xls V1.4</t>
  </si>
  <si>
    <t>- change FT2040/FT2080 comments to FT724</t>
  </si>
  <si>
    <t>- set battery time to 30h intstead of 24h</t>
  </si>
  <si>
    <t>- change all necessary data from Sinteso to Cerberus Tool (Excel Sheets and VB)</t>
  </si>
  <si>
    <t>- improve C-NET handling with all possible configruation</t>
  </si>
  <si>
    <t>History</t>
  </si>
  <si>
    <t>Tool generated out of 049_FX2010_009716_w_en_--_FX2010-SintesoQuantitiesTool.xls (3.August 2018) V1.1</t>
  </si>
  <si>
    <t>Planning of a FC720 Cerberus station (one fire panel or terminal)</t>
  </si>
  <si>
    <t>With the project planning of the fire panel the load of the fire panel and the necessary batteries are verified. This results in the definite:</t>
  </si>
  <si>
    <t>- type of station (fire panel / -terminal)</t>
  </si>
  <si>
    <t>- type of batteries and power supply</t>
  </si>
  <si>
    <t>1) Define type of station, dependent of # of detectors and PMI requirements</t>
  </si>
  <si>
    <t>2) Fill out all additional sheets</t>
  </si>
  <si>
    <t>3) Enter other loads from outputs and options</t>
  </si>
  <si>
    <t>4) Enter required standby- and alarm time</t>
  </si>
  <si>
    <t>5) Push "Calculation Button" for updating values</t>
  </si>
  <si>
    <t>yellow fields</t>
  </si>
  <si>
    <r>
      <t xml:space="preserve">Must </t>
    </r>
    <r>
      <rPr>
        <sz val="10"/>
        <rFont val="Arial"/>
        <family val="2"/>
      </rPr>
      <t>be filled in by the user</t>
    </r>
  </si>
  <si>
    <t>orange fields</t>
  </si>
  <si>
    <r>
      <t xml:space="preserve">Shows an </t>
    </r>
    <r>
      <rPr>
        <b/>
        <sz val="10"/>
        <rFont val="Arial"/>
        <family val="2"/>
      </rPr>
      <t>input data error</t>
    </r>
    <r>
      <rPr>
        <sz val="10"/>
        <rFont val="Arial"/>
        <family val="2"/>
      </rPr>
      <t xml:space="preserve">. These fields </t>
    </r>
    <r>
      <rPr>
        <b/>
        <sz val="10"/>
        <rFont val="Arial"/>
        <family val="2"/>
      </rPr>
      <t>must</t>
    </r>
    <r>
      <rPr>
        <sz val="10"/>
        <rFont val="Arial"/>
        <family val="2"/>
      </rPr>
      <t xml:space="preserve"> be filled in by the user</t>
    </r>
  </si>
  <si>
    <t>green fields</t>
  </si>
  <si>
    <r>
      <t xml:space="preserve">Calculated value, </t>
    </r>
    <r>
      <rPr>
        <b/>
        <sz val="10"/>
        <rFont val="Arial"/>
        <family val="2"/>
      </rPr>
      <t>configuration valid</t>
    </r>
    <r>
      <rPr>
        <sz val="10"/>
        <rFont val="Arial"/>
        <family val="2"/>
      </rPr>
      <t>. Field must not be changed by the user.</t>
    </r>
  </si>
  <si>
    <t>red fields</t>
  </si>
  <si>
    <r>
      <t xml:space="preserve">Calculated value, </t>
    </r>
    <r>
      <rPr>
        <b/>
        <sz val="10"/>
        <rFont val="Arial"/>
        <family val="2"/>
      </rPr>
      <t>configuration invalid</t>
    </r>
    <r>
      <rPr>
        <sz val="10"/>
        <rFont val="Arial"/>
        <family val="2"/>
      </rPr>
      <t>. Field must not be changed by the user.</t>
    </r>
  </si>
  <si>
    <t>light green fields</t>
  </si>
  <si>
    <r>
      <t xml:space="preserve">Calculated value, </t>
    </r>
    <r>
      <rPr>
        <b/>
        <sz val="10"/>
        <rFont val="Arial"/>
        <family val="2"/>
      </rPr>
      <t>additional information</t>
    </r>
    <r>
      <rPr>
        <sz val="10"/>
        <rFont val="Arial"/>
        <family val="2"/>
      </rPr>
      <t xml:space="preserve"> for the user. Field must not be changed by the user.</t>
    </r>
  </si>
  <si>
    <t>Panel selection</t>
  </si>
  <si>
    <t>Help values</t>
  </si>
  <si>
    <t>Selection Panel Type</t>
  </si>
  <si>
    <t>Panel Information</t>
  </si>
  <si>
    <t>Panel order number</t>
  </si>
  <si>
    <t>S54400-C31-A2</t>
  </si>
  <si>
    <t>FT724</t>
  </si>
  <si>
    <t>Panel description</t>
  </si>
  <si>
    <t>International</t>
  </si>
  <si>
    <t>Actual Station Type</t>
  </si>
  <si>
    <t>Main CPU</t>
  </si>
  <si>
    <t>FCM2027</t>
  </si>
  <si>
    <t>PMI Button</t>
  </si>
  <si>
    <t>--</t>
  </si>
  <si>
    <t>Panel Periphery</t>
  </si>
  <si>
    <t>FTI2001</t>
  </si>
  <si>
    <t>Panel Extra Equipment</t>
  </si>
  <si>
    <t>Selection Panel Variant</t>
  </si>
  <si>
    <t>Operation Add-on</t>
  </si>
  <si>
    <t>Network&amp;Communication PMI</t>
  </si>
  <si>
    <t>show</t>
  </si>
  <si>
    <t>FT724-ZZ</t>
  </si>
  <si>
    <t>Network&amp;Communication Add-on</t>
  </si>
  <si>
    <t>Card cages</t>
  </si>
  <si>
    <t>CC5 Button</t>
  </si>
  <si>
    <t>Extinguishing</t>
  </si>
  <si>
    <t>PS1: Panel Supply Equip..</t>
  </si>
  <si>
    <t>Panel variants</t>
  </si>
  <si>
    <t>PS1: Panels Housings</t>
  </si>
  <si>
    <t>eco</t>
  </si>
  <si>
    <t>PS1: Max. fitting supply</t>
  </si>
  <si>
    <t>FT724-HZ</t>
  </si>
  <si>
    <t>PS1: Max. fitting battery</t>
  </si>
  <si>
    <t>PS2: Panel Supply Equip..</t>
  </si>
  <si>
    <t>PS2: Panels Housings</t>
  </si>
  <si>
    <t>PS2: Max. fitting supply</t>
  </si>
  <si>
    <t>PS2: Max. fitting battery</t>
  </si>
  <si>
    <t>Fix I2C amount panel</t>
  </si>
  <si>
    <t>fix I2C devices panel</t>
  </si>
  <si>
    <t>Card cage status information</t>
  </si>
  <si>
    <t>Amount Card Cage CPU</t>
  </si>
  <si>
    <t>Amount CardCage2</t>
  </si>
  <si>
    <t>Amount CardCage5</t>
  </si>
  <si>
    <t>All CCx config ok</t>
  </si>
  <si>
    <t>FDnet status information</t>
  </si>
  <si>
    <t>Amount of FDnet field devices</t>
  </si>
  <si>
    <t>All FDnet config ok</t>
  </si>
  <si>
    <t>Some FDnet calculation must be updated</t>
  </si>
  <si>
    <t>Amount of FDnet FT2001 devices</t>
  </si>
  <si>
    <t>Amount of FDnet FRT/FRD devices</t>
  </si>
  <si>
    <t>Panel characteristics:</t>
  </si>
  <si>
    <t>Panel type:</t>
  </si>
  <si>
    <t>Variant:</t>
  </si>
  <si>
    <t xml:space="preserve">Order number: </t>
  </si>
  <si>
    <t>PMI type:</t>
  </si>
  <si>
    <t>Peripheral board:</t>
  </si>
  <si>
    <t>Housing type:</t>
  </si>
  <si>
    <t>Supply type:</t>
  </si>
  <si>
    <t>FP2015-A1</t>
  </si>
  <si>
    <t>W</t>
  </si>
  <si>
    <t>Max. fitting batteries:</t>
  </si>
  <si>
    <t>FA2003-A1</t>
  </si>
  <si>
    <t>Ah</t>
  </si>
  <si>
    <t>Max. fitting supply:</t>
  </si>
  <si>
    <t>Add / Remove FT20x0 Terminal</t>
  </si>
  <si>
    <t>Add / Remove Extinguishing Sectors</t>
  </si>
  <si>
    <t>Add / Remove Card cage 5</t>
  </si>
  <si>
    <t>Field devices</t>
  </si>
  <si>
    <t>C-NET Module2</t>
  </si>
  <si>
    <t>quiescent current</t>
  </si>
  <si>
    <t>alarm current</t>
  </si>
  <si>
    <t>remarks</t>
  </si>
  <si>
    <t>Active</t>
  </si>
  <si>
    <t>Supply</t>
  </si>
  <si>
    <t>Current consumption (at panel by 24V)</t>
  </si>
  <si>
    <t>A</t>
  </si>
  <si>
    <t>Values from "C-NET_Module2"</t>
  </si>
  <si>
    <t>C-NET Module3</t>
  </si>
  <si>
    <t>Values from "C-NET_Module3"</t>
  </si>
  <si>
    <t>General Input Check Extinguishing</t>
  </si>
  <si>
    <t>quiescent power</t>
  </si>
  <si>
    <t>alarm power</t>
  </si>
  <si>
    <t>Summarized power supply 1</t>
  </si>
  <si>
    <t>Outputs of peripheral board</t>
  </si>
  <si>
    <t>Sounder Lines</t>
  </si>
  <si>
    <t>Sounder line 1 (SOUND1)</t>
  </si>
  <si>
    <t>Sounder line 2 (SOUND2)</t>
  </si>
  <si>
    <t>Alarm &amp; Fault Outputs</t>
  </si>
  <si>
    <t>Load on "Output Alarm supervised" (AL_OUT)</t>
  </si>
  <si>
    <t>Load on "Output Fault supervised" (FAU_OUT)</t>
  </si>
  <si>
    <t>External supply output 1 (VSYS_01)</t>
  </si>
  <si>
    <t>Enter either all external loads at VSYS_01 pin in top row or single  values below (ext. supply, activated IO outputs, ...). Enter average values.</t>
  </si>
  <si>
    <t>Load on "Configurable I/Os" (I/Ox)</t>
  </si>
  <si>
    <t>Load for connected Sounder Modules</t>
  </si>
  <si>
    <t>FCA2005-A1</t>
  </si>
  <si>
    <t>Load for connected FDCIO223</t>
  </si>
  <si>
    <t>FDCIO223</t>
  </si>
  <si>
    <t>Load for connected FT724 Terminals</t>
  </si>
  <si>
    <t>Load for Scalance Ethernet Switch</t>
  </si>
  <si>
    <t>X204-2 / S612</t>
  </si>
  <si>
    <t>External supply output 2 (VSYS_02)</t>
  </si>
  <si>
    <t>Enter either all external loads at VSYS_02 pin in top row or single values below (ext. supply, activated IO outputs, ...). Enter average values.</t>
  </si>
  <si>
    <t>Operation add-on</t>
  </si>
  <si>
    <t>Fire department periphery module</t>
  </si>
  <si>
    <t>Quantity</t>
  </si>
  <si>
    <t>FCI2001-D1</t>
  </si>
  <si>
    <t>pcs</t>
  </si>
  <si>
    <t>FBF</t>
  </si>
  <si>
    <t>UeE</t>
  </si>
  <si>
    <t>FSD</t>
  </si>
  <si>
    <t>Kennleuchte</t>
  </si>
  <si>
    <t>FSE</t>
  </si>
  <si>
    <t>FAT</t>
  </si>
  <si>
    <t>OeA</t>
  </si>
  <si>
    <t>Operation add-on with 2x24 LED indicators</t>
  </si>
  <si>
    <t>FCM7213-Y3</t>
  </si>
  <si>
    <t>Every 24-LED block not included in standard panel variant</t>
  </si>
  <si>
    <t>Operation add-on with 4x24 LED indicators</t>
  </si>
  <si>
    <t>FCM7214-Y3</t>
  </si>
  <si>
    <t>Operating add-on with 20-zone EVAC indicator</t>
  </si>
  <si>
    <t>FCM7221-H3</t>
  </si>
  <si>
    <t>20-zone EVAC indicator add-on</t>
  </si>
  <si>
    <t>Networking &amp; Communication PMI</t>
  </si>
  <si>
    <t>Networking</t>
  </si>
  <si>
    <t>Ethernet connection</t>
  </si>
  <si>
    <t>Only if used in operational mode of panel</t>
  </si>
  <si>
    <t>Networking module (SAFEDLINK)</t>
  </si>
  <si>
    <t>FN2001-A1</t>
  </si>
  <si>
    <t>Communication</t>
  </si>
  <si>
    <t>RS232 module (isolated)</t>
  </si>
  <si>
    <t>FCA2001-A1</t>
  </si>
  <si>
    <t>RS485 module (isolated)</t>
  </si>
  <si>
    <t xml:space="preserve">FCA2002-A1 </t>
  </si>
  <si>
    <t>Networking &amp; Communication Add-on</t>
  </si>
  <si>
    <t>Ethernet switch (MM)</t>
  </si>
  <si>
    <t>FN2008-A1</t>
  </si>
  <si>
    <t>Security module (firewall)</t>
  </si>
  <si>
    <t>FN2009-A1</t>
  </si>
  <si>
    <t>Fiber optic cable network module (SM/MM)</t>
  </si>
  <si>
    <t>FN2006/7-A1</t>
  </si>
  <si>
    <t>Ethernet switch (modular) - SM/MM</t>
  </si>
  <si>
    <t>FN2012-A1</t>
  </si>
  <si>
    <t>Repeater (SAFEDLINK)</t>
  </si>
  <si>
    <t>FN2002</t>
  </si>
  <si>
    <t>Interface module</t>
  </si>
  <si>
    <t>DL485/13-xx-ST-SBT</t>
  </si>
  <si>
    <t>Printer</t>
  </si>
  <si>
    <t>Event printer</t>
  </si>
  <si>
    <t xml:space="preserve">FTO2001-A1 </t>
  </si>
  <si>
    <t>If used: current= 50…100mA, depending on printing frequency.</t>
  </si>
  <si>
    <t>1 RS232 Module required additionally</t>
  </si>
  <si>
    <t>Detached-Options (supply from FS20 station)</t>
  </si>
  <si>
    <t>Remote EVAC 20-zone</t>
  </si>
  <si>
    <t>FCM2008-N1, 2xFTI2002-N1</t>
  </si>
  <si>
    <t>One RS485 Module required additionally</t>
  </si>
  <si>
    <t>Mimic display driver EVAC 10-zone</t>
  </si>
  <si>
    <t>FT2003-N1</t>
  </si>
  <si>
    <t>Summarized power supply 2</t>
  </si>
  <si>
    <t>Summarized power supply 3</t>
  </si>
  <si>
    <t>Chosen</t>
  </si>
  <si>
    <t>Number</t>
  </si>
  <si>
    <t>Single</t>
  </si>
  <si>
    <t>1 Extinguishing Card</t>
  </si>
  <si>
    <t>always supply1 with single sector</t>
  </si>
  <si>
    <t>Sector 1</t>
  </si>
  <si>
    <t>extinguishing power</t>
  </si>
  <si>
    <t>Check</t>
  </si>
  <si>
    <t>ModBus</t>
  </si>
  <si>
    <t>Extinguishing card loads at Outputs</t>
  </si>
  <si>
    <t>XCI2005-A1, FCA2046-A1</t>
  </si>
  <si>
    <t xml:space="preserve">Actuator, Valves, Illum. Panels, Driver …. Max. 4A per card </t>
  </si>
  <si>
    <t>module bus 1</t>
  </si>
  <si>
    <t>Extinguishing terminal</t>
  </si>
  <si>
    <t>XCM7202-Z3, XT2001-A2</t>
  </si>
  <si>
    <t>Min. 1, max. 6 Terminal</t>
  </si>
  <si>
    <t>Total power consumption</t>
  </si>
  <si>
    <t>Sector 2</t>
  </si>
  <si>
    <t>Extinguishing card loads at Outputs (XCI2005-A1, FCA2046-A1)</t>
  </si>
  <si>
    <t>Extinguishing terminal (XCM2002-A2, XCM2003-A2, XT2001-A2)</t>
  </si>
  <si>
    <t>Sector 3</t>
  </si>
  <si>
    <t>Sector 4</t>
  </si>
  <si>
    <t>Sector 5</t>
  </si>
  <si>
    <t>Sector 6</t>
  </si>
  <si>
    <t>Sector 7</t>
  </si>
  <si>
    <t>Sector 8</t>
  </si>
  <si>
    <t>Sector 9</t>
  </si>
  <si>
    <t>module bus 2</t>
  </si>
  <si>
    <t>Power supply 1, only HCS12 is powered</t>
  </si>
  <si>
    <t>Power supply 2, total</t>
  </si>
  <si>
    <t>Sector 10</t>
  </si>
  <si>
    <t>Sector 11</t>
  </si>
  <si>
    <t>Sector 12</t>
  </si>
  <si>
    <t>Sector 13</t>
  </si>
  <si>
    <t>Sector 14</t>
  </si>
  <si>
    <t>Sector 15</t>
  </si>
  <si>
    <t>Sector 16</t>
  </si>
  <si>
    <t>Module bus 1 devices</t>
  </si>
  <si>
    <t>Module bus 2 devices</t>
  </si>
  <si>
    <t>Panel</t>
  </si>
  <si>
    <t>AddOpUnit</t>
  </si>
  <si>
    <t>Own panel consumption</t>
  </si>
  <si>
    <t>Supply 1 - Power consumption &amp; Supply check &amp; Battery check</t>
  </si>
  <si>
    <t>Power calculation</t>
  </si>
  <si>
    <t>Outputs peripheral board</t>
  </si>
  <si>
    <t>Card cage CPU</t>
  </si>
  <si>
    <t>Card cage 1</t>
  </si>
  <si>
    <t>Card cage 2</t>
  </si>
  <si>
    <t>Card cage 3</t>
  </si>
  <si>
    <t>Card cage 4</t>
  </si>
  <si>
    <t>Card cage 5</t>
  </si>
  <si>
    <t>Card cage 6</t>
  </si>
  <si>
    <t>Card cage 7</t>
  </si>
  <si>
    <t>Card cage 8</t>
  </si>
  <si>
    <t>Additional Power Consumer (Power at 24V)</t>
  </si>
  <si>
    <t>e.g. ASD</t>
  </si>
  <si>
    <t>e.g. FT2040, FT2080</t>
  </si>
  <si>
    <t>e.g. addtional power consumer</t>
  </si>
  <si>
    <t>Total power consumption with chosen options</t>
  </si>
  <si>
    <t>Powered by power supply or external supply</t>
  </si>
  <si>
    <t>Supply &amp; Battery Check</t>
  </si>
  <si>
    <t>Battery required standby-time and capacity</t>
  </si>
  <si>
    <t>Required standby-time</t>
  </si>
  <si>
    <t>h</t>
  </si>
  <si>
    <t>Required alarm-time (after standby)</t>
  </si>
  <si>
    <t>Required batteries</t>
  </si>
  <si>
    <t>Supply and battery calculation</t>
  </si>
  <si>
    <t>Chosen Panel</t>
  </si>
  <si>
    <t>Try other settings</t>
  </si>
  <si>
    <t>ChPSos</t>
  </si>
  <si>
    <t>Housing</t>
  </si>
  <si>
    <t>If the “Choosen Panel” does not fit the configuration, it’s possible to check with „Try other settings“ other cases, supplies and batteries.</t>
  </si>
  <si>
    <t>Max. fitting power supply into housing</t>
  </si>
  <si>
    <t>Max. fitting battery into housing</t>
  </si>
  <si>
    <t>ChPScp</t>
  </si>
  <si>
    <t>Power supply type (does not change if not possible due to battery)</t>
  </si>
  <si>
    <t>Nominal load power supply</t>
  </si>
  <si>
    <t>Max. possible load power supply (calculation with 24V, different to power supply labeling)</t>
  </si>
  <si>
    <t>Required load from configuration</t>
  </si>
  <si>
    <t>Min. battery (depend on power supply and case)</t>
  </si>
  <si>
    <t>Max. battery (depend on power supply and case)</t>
  </si>
  <si>
    <t>Chosen battery</t>
  </si>
  <si>
    <t>Max. possible charge power supply (calculation with 24V, different to power supply labeling)</t>
  </si>
  <si>
    <t>Required power charge configuration</t>
  </si>
  <si>
    <t>Battery, Power supply and case configuration</t>
  </si>
  <si>
    <t>Power&amp;Battery ok</t>
  </si>
  <si>
    <t>Supply 2 - Power consumption &amp; Supply check &amp; Battery check</t>
  </si>
  <si>
    <t>e.g. FT724</t>
  </si>
  <si>
    <t>Additional Supply 2 &amp; Battery Check</t>
  </si>
  <si>
    <t>Required capacity</t>
  </si>
  <si>
    <t>Supply 3 - Power consumption &amp; Supply check &amp; Battery check</t>
  </si>
  <si>
    <t>Additional Supply 3 &amp; Battery Check</t>
  </si>
  <si>
    <t>Press Button to refresh calculation</t>
  </si>
  <si>
    <t>Panel status information</t>
  </si>
  <si>
    <t>Amount of C-NET field devices:</t>
  </si>
  <si>
    <t>Amount of FT2001 (C-NET) devices:</t>
  </si>
  <si>
    <t>Amount of FRT/FRD (C-NET) devices:</t>
  </si>
  <si>
    <t>Module bus 1 devices (line and exting. cards):</t>
  </si>
  <si>
    <t>Module bus 2 devices (line and exting. cards):</t>
  </si>
  <si>
    <t>Periphery bus devices:</t>
  </si>
  <si>
    <t>Total Status information:</t>
  </si>
  <si>
    <t>General FS20 characteristic values</t>
  </si>
  <si>
    <t>General</t>
  </si>
  <si>
    <t>Voltage for degrade time calculation</t>
  </si>
  <si>
    <t>Gen_24V</t>
  </si>
  <si>
    <t>V</t>
  </si>
  <si>
    <t>Max. amount of I2C devices</t>
  </si>
  <si>
    <t>Gen_I2C_MaxDevice</t>
  </si>
  <si>
    <t>Max. possible amount of card cage 2</t>
  </si>
  <si>
    <t>Gen_MaxAmountCC2</t>
  </si>
  <si>
    <t>Max. possible amount of card cage 5</t>
  </si>
  <si>
    <t>Gen_MaxAmountCC5</t>
  </si>
  <si>
    <t>Max. possible extinguishing cards per module bus</t>
  </si>
  <si>
    <t>Gen_MaxExtModBus</t>
  </si>
  <si>
    <t>Max. possible card cage5 with ext. on module bus 1</t>
  </si>
  <si>
    <t>Gen_MaxCC5ModuleBus1_WithExt</t>
  </si>
  <si>
    <t>Max. possible linecards with ext. on module bus 1</t>
  </si>
  <si>
    <t>Gen_MaxCardModuleBus1_WithExt</t>
  </si>
  <si>
    <t>Max. possible card cage5 w/o ext. on module bus 1</t>
  </si>
  <si>
    <t>Gen_MaxCC5ModuleBus1_WithOutExt</t>
  </si>
  <si>
    <t>Max. possible linecards w/o ext. on module bus 1</t>
  </si>
  <si>
    <t>Gen_MaxCardModuleBus1_WithOutExt</t>
  </si>
  <si>
    <t>Max. possible card cage5 with ext. on module bus 2</t>
  </si>
  <si>
    <t>Gen_MaxCC5ModuleBus2_WithExt</t>
  </si>
  <si>
    <t>Max. possible linecards with ext. on module bus 2</t>
  </si>
  <si>
    <t>Gen_MaxCardModuleBus2_WithExt</t>
  </si>
  <si>
    <t>Max. possible card cage5 w/o ext. on module bus 2</t>
  </si>
  <si>
    <t>Gen_MaxCC5ModuleBus2_WithOutExt</t>
  </si>
  <si>
    <t>Max. possible linecards w/o ext. on module bus 2</t>
  </si>
  <si>
    <t>Gen_MaxCardModuleBus2_WithOutExt</t>
  </si>
  <si>
    <t>Security factor for battery calculation</t>
  </si>
  <si>
    <t>Gen_LoadSecurityFactor</t>
  </si>
  <si>
    <t>Max. power for add power consumer</t>
  </si>
  <si>
    <t>Gen_MaxPowerAddConsumer</t>
  </si>
  <si>
    <t>24V*4A=96W</t>
  </si>
  <si>
    <t>Max. battery calculation time</t>
  </si>
  <si>
    <t>Gen_MaxBattCalcTime</t>
  </si>
  <si>
    <t>Panel FCM2027 quiet current</t>
  </si>
  <si>
    <t>Panel_FCM2027Quiet</t>
  </si>
  <si>
    <t>Quiet current @24V</t>
  </si>
  <si>
    <t>Panel FCM2027 alarm current</t>
  </si>
  <si>
    <t>Panel_FCM2027Alarm</t>
  </si>
  <si>
    <t>Alarm current @24V</t>
  </si>
  <si>
    <t>Panel FT2080 quiet current</t>
  </si>
  <si>
    <t>Panel_FT2080Quiet</t>
  </si>
  <si>
    <t>Panel FT2080 alarm current</t>
  </si>
  <si>
    <t>Panel_FT2080Alarm</t>
  </si>
  <si>
    <t>Panel FCI2002 quiet current (w/o FDnet)</t>
  </si>
  <si>
    <t>Panel_FCI2002Quiet</t>
  </si>
  <si>
    <t>Panel FCI2002 alarm current (w/o FDnet)</t>
  </si>
  <si>
    <t>Panel_FCI2002Alarm</t>
  </si>
  <si>
    <t>Panel FCI2004 quiet current (w/o FDnet)</t>
  </si>
  <si>
    <t>Panel_FCI2004Quiet</t>
  </si>
  <si>
    <t>Panel FCI2004 alarm current (w/o FDnet)</t>
  </si>
  <si>
    <t>Panel_FCI2004Alarm</t>
  </si>
  <si>
    <t>Panel FCI2023 quiet current (w/o FDnet)</t>
  </si>
  <si>
    <t>Panel_FCI2023Quiet</t>
  </si>
  <si>
    <t>Panel FCI2023 alarm current (w/o FDnet)</t>
  </si>
  <si>
    <t>Panel_FCI2023Alarm</t>
  </si>
  <si>
    <t>Panel FCI2024 quiet current (w/o FDnet)</t>
  </si>
  <si>
    <t>Panel_FCI2024Quiet</t>
  </si>
  <si>
    <t>Panel FCI2024 alarm current (w/o FDnet)</t>
  </si>
  <si>
    <t>Panel_FCI2024Alarm</t>
  </si>
  <si>
    <t>Panel FTI2001 current</t>
  </si>
  <si>
    <t>Panel_FTI2001</t>
  </si>
  <si>
    <t>Quiet/Alarm current @24V</t>
  </si>
  <si>
    <t>Panel FTO2004 (FBA) quiet current</t>
  </si>
  <si>
    <t>Panel_FTO2004Quiet</t>
  </si>
  <si>
    <t>Panel FTO2004 (FBA) alarm current</t>
  </si>
  <si>
    <t>Panel_FTO2004Alarm</t>
  </si>
  <si>
    <t>Panel FTO2008 (LED) quiet current</t>
  </si>
  <si>
    <t>Panel_FTO2008Quiet</t>
  </si>
  <si>
    <t>Panel FTO2008 (LED) alarm current</t>
  </si>
  <si>
    <t>Panel_FTO2008Alarm</t>
  </si>
  <si>
    <t>Alarm current @24V (48 LED FTO2008 or ~48 LED FTO2002)</t>
  </si>
  <si>
    <t>Panel FTO2007 (EVAC-NL) quiet current</t>
  </si>
  <si>
    <t>Panel_FTO2007Quiet</t>
  </si>
  <si>
    <t>Panel FTO2007 (EVAC-NL) alarm current</t>
  </si>
  <si>
    <t>Panel_FTO2007Alarm</t>
  </si>
  <si>
    <t>Panel FCA2006-A1 connection Module current</t>
  </si>
  <si>
    <t>Panel_ConnModule</t>
  </si>
  <si>
    <t>Output peripheral</t>
  </si>
  <si>
    <t>Output peripheral max. current per Sounder Line</t>
  </si>
  <si>
    <t>OutPeripheral_MaxSounder</t>
  </si>
  <si>
    <t>Output peripheral max. current per Supply Output</t>
  </si>
  <si>
    <t>OutPeripheral_MaxSupply</t>
  </si>
  <si>
    <t>Output peripheral max. current per Fault</t>
  </si>
  <si>
    <t>OutPeripheral_MaxFault</t>
  </si>
  <si>
    <t>Operation Add-on FCI2001 quiet current</t>
  </si>
  <si>
    <t>OpAddOnFCI2001Quiet</t>
  </si>
  <si>
    <t>Operation Add-on FCI2001 alarm current</t>
  </si>
  <si>
    <t>OpAddOnFCI2001Alarm</t>
  </si>
  <si>
    <t>Operation Add-on FCI2001 max current</t>
  </si>
  <si>
    <t>OpAddOnFCI2001Max</t>
  </si>
  <si>
    <t>Operation Add-on FCM2006 quiet current</t>
  </si>
  <si>
    <t>OpAddOnFCM2006Quiet</t>
  </si>
  <si>
    <t>Quiet current @24V / FCM7213-Y3</t>
  </si>
  <si>
    <t>Operation Add-on FCM2006 alarm current</t>
  </si>
  <si>
    <t>OpAddOnFCM2006Alarm</t>
  </si>
  <si>
    <t>Alarm current @24V / FCM7213-Y3</t>
  </si>
  <si>
    <t>Operation Add-on FCM2007 quiet current</t>
  </si>
  <si>
    <t>OpAddOnFCM2007Quiet</t>
  </si>
  <si>
    <t>Quiet current @24V / FCM7214-Y3</t>
  </si>
  <si>
    <t>Operation Add-on FCM2007 alarm current</t>
  </si>
  <si>
    <t>OpAddOnFCM2007Alarm</t>
  </si>
  <si>
    <t>Alarm current @24V / FCM7214-Y3</t>
  </si>
  <si>
    <t>Operation Add-on FCM2008 (EVAC-NL) quiet current</t>
  </si>
  <si>
    <t>OpAddOnFCM2008Quiet</t>
  </si>
  <si>
    <t>Quiet current @24V / FCM7221-H3</t>
  </si>
  <si>
    <t>Operation Add-on FCM2008 (EVAC-NL) alarm current</t>
  </si>
  <si>
    <t>OpAddOnFCM2008Alarm</t>
  </si>
  <si>
    <t>Alarm current @24V / FCM7221-H3</t>
  </si>
  <si>
    <t>Operation Add-on FTI2002-N1 (EVAC-NL) con. Board</t>
  </si>
  <si>
    <t>OpAddOnFTI2002</t>
  </si>
  <si>
    <t>Current @24V</t>
  </si>
  <si>
    <t>Network&amp;Comm Ethernet current</t>
  </si>
  <si>
    <t>NetCommPMI_Ethernet</t>
  </si>
  <si>
    <t>Network&amp;Comm FN2001 current</t>
  </si>
  <si>
    <t>NetCommPMI_FN2001</t>
  </si>
  <si>
    <t>Network&amp;Comm FCA2001 current</t>
  </si>
  <si>
    <t>NetCommPMI_FCA2001</t>
  </si>
  <si>
    <t>Quiet/Alarm current @24V (0.065@3V3 with 80% efficency)</t>
  </si>
  <si>
    <t>Network&amp;Comm FCA2002 current</t>
  </si>
  <si>
    <t>NetCommPMI_FCA2002</t>
  </si>
  <si>
    <t>Network&amp;Comm max serial</t>
  </si>
  <si>
    <t>NetCommPMI_MaxSerial</t>
  </si>
  <si>
    <t>Network&amp;Comm Add-on FN2008 current</t>
  </si>
  <si>
    <t>NetCommAddOn_FN2008</t>
  </si>
  <si>
    <t>Network&amp;Comm Add-on FN2009 current</t>
  </si>
  <si>
    <t>NetCommAddOn_FN2009</t>
  </si>
  <si>
    <t>Network&amp;Comm Add-on FN2006 current</t>
  </si>
  <si>
    <t>NetCommAddOn_FN2006</t>
  </si>
  <si>
    <t>Network&amp;Comm Add-on FN2012 current</t>
  </si>
  <si>
    <t>NetCommAddOn_FN2012</t>
  </si>
  <si>
    <t>Network&amp;Comm Add-on FN2002 current</t>
  </si>
  <si>
    <t>NetCommAddOn_FN2002</t>
  </si>
  <si>
    <t>Network&amp;Comm Add-on DL485 current</t>
  </si>
  <si>
    <t>NetCommAddOn_DL485</t>
  </si>
  <si>
    <t>Network&amp;Comm Add-on Event Printer quiet current</t>
  </si>
  <si>
    <t>NetCommAddOn_EventPrinterQuiet</t>
  </si>
  <si>
    <t>Network&amp;Comm Add-on Event Printer alarm current</t>
  </si>
  <si>
    <t>NetCommAddOn_EventPrinterAlarm</t>
  </si>
  <si>
    <t>Network&amp;Comm Add-on Remote EVAC quiet current</t>
  </si>
  <si>
    <t>NetCommAddOn_RemoteEVACQuiet</t>
  </si>
  <si>
    <t>Network&amp;Comm Add-on Remote EVAC alarm current</t>
  </si>
  <si>
    <t>NetCommAddOn_RemoteEVACAlarm</t>
  </si>
  <si>
    <t>Network&amp;Comm Add-on FT2003 quiet current</t>
  </si>
  <si>
    <t>NetCommAddOn_FT2003Quiet</t>
  </si>
  <si>
    <t>Network&amp;Comm Add-on FT2003 alarm current</t>
  </si>
  <si>
    <t>NetCommAddOn_FT2003Alarm</t>
  </si>
  <si>
    <t>Network&amp;Comm Add-on max amount</t>
  </si>
  <si>
    <t>NetCommAddOn_MaxAmout</t>
  </si>
  <si>
    <t>Extinguishing card XCI2005-A1 HCS12 quiet current consumption</t>
  </si>
  <si>
    <t>ExtCard_HCS12_Quiet</t>
  </si>
  <si>
    <t>Quiet current terminal @24V</t>
  </si>
  <si>
    <t>Extinguishing card XCI2005-A1 MSP430 quiet current consumption</t>
  </si>
  <si>
    <t>ExtCard_MSP430_Quiet</t>
  </si>
  <si>
    <t>Extinguishing card XCI2005-A1 max. Current</t>
  </si>
  <si>
    <t>ExtCard_MaxCurrent</t>
  </si>
  <si>
    <t>Extinguishing card XCI2005-A1 min. amount of Extinguishing Terminal</t>
  </si>
  <si>
    <t>ExtCard_MinAmountTerminal</t>
  </si>
  <si>
    <t>Extinguishing card XCI2005-A1 max. amount of Extinguishing Terminal</t>
  </si>
  <si>
    <t>ExtCard_MaxAmountTerminal</t>
  </si>
  <si>
    <t>Extinguishing terminal XTO2001-A1 quiet current 24V</t>
  </si>
  <si>
    <t>ExtTerminal_Quiet_Int_24V</t>
  </si>
  <si>
    <t>Quiet current terminal @24V (1*green, 1*white)</t>
  </si>
  <si>
    <t>Extinguishing terminal XTO2001-A1 extinguishing current 24V</t>
  </si>
  <si>
    <t>ExtTerminal_Ext_Int_24V</t>
  </si>
  <si>
    <t>Extinguishing current terminal @24V (Counter, Led's and Buzzer)</t>
  </si>
  <si>
    <t>Extinguishing terminal XTO2001-A1 quiet current 12V</t>
  </si>
  <si>
    <t>ExtTerminal_Quiet_Ext_12V</t>
  </si>
  <si>
    <t>Quiet current terminal @12V (1*green, 1*white)</t>
  </si>
  <si>
    <t>Extinguishing terminal XTO2001-A1 extinguishing current 12V</t>
  </si>
  <si>
    <t>ExtTerminal_Ext_Ext_12V</t>
  </si>
  <si>
    <t>Extinguishing current terminal @12V (Counter, Led's and Buzzer)</t>
  </si>
  <si>
    <t>Variants</t>
  </si>
  <si>
    <t>Panel Types</t>
  </si>
  <si>
    <t>FC721 = 1</t>
  </si>
  <si>
    <t>FC721-ZZ</t>
  </si>
  <si>
    <t>FC721-YZ</t>
  </si>
  <si>
    <t>FC721-HZ</t>
  </si>
  <si>
    <t>FC722 = 2</t>
  </si>
  <si>
    <t>FC722-ZZ</t>
  </si>
  <si>
    <t>FC722-ZZ (P)</t>
  </si>
  <si>
    <t>FC722-YZ</t>
  </si>
  <si>
    <t>FC722-YZ (P)</t>
  </si>
  <si>
    <t>FC722-ZA</t>
  </si>
  <si>
    <t>FC722-ZA (P)</t>
  </si>
  <si>
    <t>FC722-ZE</t>
  </si>
  <si>
    <t>FC722-ZE (P)</t>
  </si>
  <si>
    <t>FC722-HA</t>
  </si>
  <si>
    <t>FC722-HA (P)</t>
  </si>
  <si>
    <t>FC722-XZ</t>
  </si>
  <si>
    <t>FC722-XZ (P)</t>
  </si>
  <si>
    <t>FC722-XA</t>
  </si>
  <si>
    <t>FC722-XA (P)</t>
  </si>
  <si>
    <t>FC723 = 3</t>
  </si>
  <si>
    <t>FC723-ZA</t>
  </si>
  <si>
    <t>FC723-ZA (P)</t>
  </si>
  <si>
    <t>FC724 = 4</t>
  </si>
  <si>
    <t>FC724-ZA</t>
  </si>
  <si>
    <t>FC724-ZA (P)</t>
  </si>
  <si>
    <t>FC724-ZE</t>
  </si>
  <si>
    <t>FC724-ZE (P)</t>
  </si>
  <si>
    <t>FC724-HA</t>
  </si>
  <si>
    <t>FC724-HA (P)</t>
  </si>
  <si>
    <t>FC724-XA</t>
  </si>
  <si>
    <t>FC724-XA (P)</t>
  </si>
  <si>
    <t>FC726 = 5</t>
  </si>
  <si>
    <t>FC726-ZA</t>
  </si>
  <si>
    <t>FC726-ZA (P)</t>
  </si>
  <si>
    <t>FC726-XA</t>
  </si>
  <si>
    <t>FC726-XA (P)</t>
  </si>
  <si>
    <t>FT724 = 6</t>
  </si>
  <si>
    <t>FC728 = 7</t>
  </si>
  <si>
    <t>FG722 = 8</t>
  </si>
  <si>
    <t>FT728= 9</t>
  </si>
  <si>
    <t/>
  </si>
  <si>
    <t>Panel Order Numbers</t>
  </si>
  <si>
    <t>S54400-C32-A2</t>
  </si>
  <si>
    <t>S54400-C32-A3</t>
  </si>
  <si>
    <t>S54400-C32-A1</t>
  </si>
  <si>
    <t>S54400-C29-A5</t>
  </si>
  <si>
    <t>S54433-C113-A1</t>
  </si>
  <si>
    <t>S54400-C29-A4</t>
  </si>
  <si>
    <t>S54433-C113-A2</t>
  </si>
  <si>
    <t>S54400-C29-A2</t>
  </si>
  <si>
    <t>S54433-C113-A3</t>
  </si>
  <si>
    <t>S54400-C29-A1</t>
  </si>
  <si>
    <t>S54433-C113-A4</t>
  </si>
  <si>
    <t>S54400-C29-A3</t>
  </si>
  <si>
    <t>S54433-C113-A5</t>
  </si>
  <si>
    <t>S54400-C29-A7</t>
  </si>
  <si>
    <t>S54433-C113-A6</t>
  </si>
  <si>
    <t>S54400-C29-A6</t>
  </si>
  <si>
    <t>S54433-C113-A7</t>
  </si>
  <si>
    <t>S54400-C143-A1</t>
  </si>
  <si>
    <t>S54433-C114-A1</t>
  </si>
  <si>
    <t>S54400-C30-A2</t>
  </si>
  <si>
    <t>S54433-C115-A1</t>
  </si>
  <si>
    <t>S54400-C30-A3</t>
  </si>
  <si>
    <t>S54433-C115-A2</t>
  </si>
  <si>
    <t>S54400-C30-A1</t>
  </si>
  <si>
    <t>S54433-C115-A3</t>
  </si>
  <si>
    <t>S54400-C30-A4</t>
  </si>
  <si>
    <t>S54433-C115-A4</t>
  </si>
  <si>
    <t>S54400-C87-A1</t>
  </si>
  <si>
    <t>S54433-C116-A1</t>
  </si>
  <si>
    <t>S54400-C166-A2</t>
  </si>
  <si>
    <t>S54433-C116-A2</t>
  </si>
  <si>
    <t>S54400-C31-A1</t>
  </si>
  <si>
    <t>Panel Descriptions</t>
  </si>
  <si>
    <t>24 zone LED indicator</t>
  </si>
  <si>
    <t>NL, with EVAC (10-zone)</t>
  </si>
  <si>
    <t>48 zone LED indicator</t>
  </si>
  <si>
    <t>24 zone LED indicator (AU)</t>
  </si>
  <si>
    <t>Empty</t>
  </si>
  <si>
    <t>Panel Peripherie</t>
  </si>
  <si>
    <t>FCI2010</t>
  </si>
  <si>
    <t>FCI2002</t>
  </si>
  <si>
    <t>FCI2023</t>
  </si>
  <si>
    <t>FCI2004</t>
  </si>
  <si>
    <t>FCI2024</t>
  </si>
  <si>
    <t>1xLED</t>
  </si>
  <si>
    <t>EVAC</t>
  </si>
  <si>
    <t>2xLED</t>
  </si>
  <si>
    <t>FCA2007</t>
  </si>
  <si>
    <t>FCA2008</t>
  </si>
  <si>
    <t>PS1: Panel Supply Equipm.</t>
  </si>
  <si>
    <t>standard</t>
  </si>
  <si>
    <t>comfort</t>
  </si>
  <si>
    <t>large</t>
  </si>
  <si>
    <t>2nd power supply</t>
  </si>
  <si>
    <t>PS2: Panel Supply Equipm.</t>
  </si>
  <si>
    <t>Planning of a card cage (2 slots)</t>
  </si>
  <si>
    <t>With the project planning of the card cage the load of the line cards are verified. This results in the definite:</t>
  </si>
  <si>
    <t>- number of required line cards</t>
  </si>
  <si>
    <t>- load of the line cards in idle and alarm state</t>
  </si>
  <si>
    <t>1) Define for every slot the type of line card</t>
  </si>
  <si>
    <t>2) If you choose FCL2001, FCL2008, FCL7201 or FCL2006/7 line card, a separate sheet for the current calculation is generated</t>
  </si>
  <si>
    <t>3) If you choose FCI2007, FCI2008 or FCI2009 fill out the current load direct in yellow fields</t>
  </si>
  <si>
    <t>4) Fill out all generated sheets and push "Calculate" (updating current values from additional sheets)</t>
  </si>
  <si>
    <t>Card cage (2 slots) FCA2007-A1</t>
  </si>
  <si>
    <t>Nr.</t>
  </si>
  <si>
    <t>Linecard</t>
  </si>
  <si>
    <t>Text</t>
  </si>
  <si>
    <t>I hcs12 [A]</t>
  </si>
  <si>
    <t>I norm [A]</t>
  </si>
  <si>
    <t>Corr. Factor</t>
  </si>
  <si>
    <t>I max [A]</t>
  </si>
  <si>
    <t>Remarks</t>
  </si>
  <si>
    <t>none</t>
  </si>
  <si>
    <t xml:space="preserve"> </t>
  </si>
  <si>
    <t>Line card (C-NET) FCL2001-A1</t>
  </si>
  <si>
    <t>Values from "C-NET_CC5-x_Slotx" or other calculation</t>
  </si>
  <si>
    <t>Line card (C-NET, P) FCL2008-A1</t>
  </si>
  <si>
    <t>Line card (collective) FCL2002-A1</t>
  </si>
  <si>
    <t>Values from "Collective_CC5-x_Slotx" or other calculation</t>
  </si>
  <si>
    <t>Line card (MS9i) FCL2003-A1</t>
  </si>
  <si>
    <t>Values from "MS9I_CC5-x_Slotx" or other calculation</t>
  </si>
  <si>
    <t>Linecard(SynoLOOP) FCL7201-A1</t>
  </si>
  <si>
    <t>Values from "SynoLOOP_CC5-x_Slotx" or other calculation</t>
  </si>
  <si>
    <t>Linecard(Interactive/Ex) FCL2006-A1/FCL2007-A1</t>
  </si>
  <si>
    <t>Values from "Interactive_CC5-x_Slotx" or other calculation</t>
  </si>
  <si>
    <t>I/O card (remote transmission) FCI2007-A1</t>
  </si>
  <si>
    <t>Load on all outputs and external supplies</t>
  </si>
  <si>
    <t>Enter all loads on monitored outputs and external supply</t>
  </si>
  <si>
    <t>I/O card (programmable) FCI2008-A1</t>
  </si>
  <si>
    <t>Load on "I/Os" (I/Ox) and external supplies</t>
  </si>
  <si>
    <t>Enter all loads on VSYS and on "Configurable I/Os" (I/Ox)</t>
  </si>
  <si>
    <t>I/O card (horn/monitored) FCI2009-A1</t>
  </si>
  <si>
    <t>Load on all monitored outputs</t>
  </si>
  <si>
    <t>Enter all loads on all 8 monitored outputs</t>
  </si>
  <si>
    <t>Card cage slot 1</t>
  </si>
  <si>
    <t>Name of sheet</t>
  </si>
  <si>
    <t>Card cage slot 2</t>
  </si>
  <si>
    <t>CardCage2_Ref</t>
  </si>
  <si>
    <t>Card cage slot1</t>
  </si>
  <si>
    <t>CheckOk</t>
  </si>
  <si>
    <t>I alarm [A]</t>
  </si>
  <si>
    <t>U [V]</t>
  </si>
  <si>
    <t>P norm [W]</t>
  </si>
  <si>
    <t>P alarm [W]</t>
  </si>
  <si>
    <t>Quant. [pcs]</t>
  </si>
  <si>
    <t>Quiet current con. module and card cage</t>
  </si>
  <si>
    <t>Power consumption HCS12 - card cage slot 1</t>
  </si>
  <si>
    <t>Power consumption HCS12 - card cage slot 2</t>
  </si>
  <si>
    <t>Pnorm total [W]</t>
  </si>
  <si>
    <t>Palarm total [W]</t>
  </si>
  <si>
    <t>OveralCheck</t>
  </si>
  <si>
    <t>Planning of a card cage (5 slots)</t>
  </si>
  <si>
    <t>Card cage (5 slots) FCA2008-A1</t>
  </si>
  <si>
    <t>CardCage5_Ref</t>
  </si>
  <si>
    <t>Card cage slot 3</t>
  </si>
  <si>
    <t>Card cage slot 4</t>
  </si>
  <si>
    <t>Card cage slot 5</t>
  </si>
  <si>
    <t>Amount of module bus address</t>
  </si>
  <si>
    <t>Power consumption HCS12 - card cage slot 3</t>
  </si>
  <si>
    <t>Power consumption HCS12 - card cage slot 4</t>
  </si>
  <si>
    <t>Power consumption HCS12 - card cage slot 5</t>
  </si>
  <si>
    <t>Planning of a card cage (CPU)</t>
  </si>
  <si>
    <t>1) Define for every slot the typ of line card</t>
  </si>
  <si>
    <t>2) If you choose FCL2001, FCL2008, FCL2002, FCL2003, FCL2005 or FCL2006/7 line card, a seperate sheet for the current calculation is generated</t>
  </si>
  <si>
    <t>It is not possible to check all interactions of all options with each other. Restrictions in the use of options together are noted in the document 008843 "Planning" and 008851 "Installation".</t>
  </si>
  <si>
    <t>Card cage (CPU) FCC2003-A1</t>
  </si>
  <si>
    <t>CPU Card</t>
  </si>
  <si>
    <t>I  [A]</t>
  </si>
  <si>
    <t xml:space="preserve">CPU Card FCC2004-A1 </t>
  </si>
  <si>
    <t>Including SAFEDLINK</t>
  </si>
  <si>
    <t>Comm Card</t>
  </si>
  <si>
    <t>Communication Card (FC2080) FCC2005-A1</t>
  </si>
  <si>
    <t xml:space="preserve">Communication Card (FC2080) FCC2005-A1 </t>
  </si>
  <si>
    <t>fix slot</t>
  </si>
  <si>
    <t>CardCageCPU_Ref</t>
  </si>
  <si>
    <t xml:space="preserve"> CPU Card FCC2004-A1 </t>
  </si>
  <si>
    <t>Com. Card FCC2005-A1 or FCC2008-D1</t>
  </si>
  <si>
    <t>Power consump. CPU Card - card cage slot 1</t>
  </si>
  <si>
    <t>Power cons. 2nd CPU Card - card cage slot 2</t>
  </si>
  <si>
    <t>Power consump. ComCard - card cage slot 3</t>
  </si>
  <si>
    <t>Power Supply</t>
  </si>
  <si>
    <t>Planning of C-NET detector lines (one line card or one module)</t>
  </si>
  <si>
    <t>With the project planning of the detector line the load of the line card is verified. This results in the definite:</t>
  </si>
  <si>
    <t>- number and type of devices per detector line</t>
  </si>
  <si>
    <t>- number of loops and stubs</t>
  </si>
  <si>
    <t>- load of the panel in idle and alarm state</t>
  </si>
  <si>
    <t>1.) Define the types and positions of the detector line devices in the building</t>
  </si>
  <si>
    <t>2.) Define and choose the topology of the detector lines (loop or stub)</t>
  </si>
  <si>
    <t>3.) Choose correct Alarm indicator extras (per loop/stub)</t>
  </si>
  <si>
    <r>
      <t>--&gt;</t>
    </r>
    <r>
      <rPr>
        <i/>
        <sz val="10"/>
        <rFont val="Arial"/>
        <family val="2"/>
      </rPr>
      <t xml:space="preserve"> </t>
    </r>
    <r>
      <rPr>
        <b/>
        <i/>
        <sz val="10"/>
        <rFont val="Arial"/>
        <family val="2"/>
      </rPr>
      <t>None</t>
    </r>
    <r>
      <rPr>
        <sz val="10"/>
        <rFont val="Arial"/>
        <family val="2"/>
      </rPr>
      <t>: At Alarm state Indicator flashing every 1s (10 Internal and 10 External AI's)</t>
    </r>
  </si>
  <si>
    <r>
      <t>--&gt;</t>
    </r>
    <r>
      <rPr>
        <b/>
        <i/>
        <sz val="10"/>
        <rFont val="Arial"/>
        <family val="2"/>
      </rPr>
      <t xml:space="preserve"> Steady ON</t>
    </r>
    <r>
      <rPr>
        <sz val="10"/>
        <rFont val="Arial"/>
        <family val="2"/>
      </rPr>
      <t>: At alarm state Indicator Steady ON (32 AI's)</t>
    </r>
  </si>
  <si>
    <r>
      <t xml:space="preserve">--&gt; </t>
    </r>
    <r>
      <rPr>
        <b/>
        <i/>
        <sz val="10"/>
        <rFont val="Arial"/>
        <family val="2"/>
      </rPr>
      <t>Operation Indicator</t>
    </r>
    <r>
      <rPr>
        <sz val="10"/>
        <rFont val="Arial"/>
        <family val="2"/>
      </rPr>
      <t>: At Quiet state Indicator flashing every 1s (All AI's), at Alarm state Steady ON (10 AI's)</t>
    </r>
  </si>
  <si>
    <t>4.) Enter the number of devices per loop / stub in the table</t>
  </si>
  <si>
    <t>-&gt; If Ex-devices are installed, enable Ex-line adaptor (max. 1 per stub / 2 per loop)</t>
  </si>
  <si>
    <t>5.) Define the cable length according to the building plan</t>
  </si>
  <si>
    <t>-&gt; Length for resistor- or capacity calculation must be calculated independent according to document A6V10210362</t>
  </si>
  <si>
    <t>-&gt; Ex-Stub cable length needs not be entered (according to A6V10324618 and A6V10333771)</t>
  </si>
  <si>
    <t>6.) Choose cable type or enter cable parameters manually</t>
  </si>
  <si>
    <t>7.) Choose calculation characteristics</t>
  </si>
  <si>
    <r>
      <t xml:space="preserve">--&gt; </t>
    </r>
    <r>
      <rPr>
        <b/>
        <i/>
        <sz val="10"/>
        <rFont val="Arial"/>
        <family val="2"/>
      </rPr>
      <t>Worst case</t>
    </r>
    <r>
      <rPr>
        <sz val="10"/>
        <rFont val="Arial"/>
        <family val="2"/>
      </rPr>
      <t>: All devices are placed at end of line for calculation</t>
    </r>
  </si>
  <si>
    <r>
      <t xml:space="preserve">--&gt; </t>
    </r>
    <r>
      <rPr>
        <b/>
        <i/>
        <sz val="10"/>
        <rFont val="Arial"/>
        <family val="2"/>
      </rPr>
      <t>Equally</t>
    </r>
    <r>
      <rPr>
        <sz val="10"/>
        <rFont val="Arial"/>
        <family val="2"/>
      </rPr>
      <t>: All devices are distributed equally over cable length. Possibility to add extra start and end cable length</t>
    </r>
  </si>
  <si>
    <t>8.) Add start and end cable length in case of equally calculation</t>
  </si>
  <si>
    <t>9.) Check that no input field is orange</t>
  </si>
  <si>
    <r>
      <t xml:space="preserve">10.) All data are now complete, push </t>
    </r>
    <r>
      <rPr>
        <b/>
        <i/>
        <sz val="10"/>
        <rFont val="Arial"/>
        <family val="2"/>
      </rPr>
      <t xml:space="preserve">"Calculation Button" </t>
    </r>
    <r>
      <rPr>
        <sz val="10"/>
        <rFont val="Arial"/>
        <family val="2"/>
      </rPr>
      <t>to calculate the configuration.</t>
    </r>
  </si>
  <si>
    <r>
      <t xml:space="preserve">--&gt; If all analysis field are clear and </t>
    </r>
    <r>
      <rPr>
        <b/>
        <i/>
        <sz val="10"/>
        <rFont val="Arial"/>
        <family val="2"/>
      </rPr>
      <t>"Calculation Button"</t>
    </r>
    <r>
      <rPr>
        <sz val="10"/>
        <rFont val="Arial"/>
        <family val="2"/>
      </rPr>
      <t xml:space="preserve"> is green, configuration is valid</t>
    </r>
  </si>
  <si>
    <r>
      <t xml:space="preserve">--&gt; If some analysis field are red and </t>
    </r>
    <r>
      <rPr>
        <b/>
        <i/>
        <sz val="10"/>
        <rFont val="Arial"/>
        <family val="2"/>
      </rPr>
      <t>"Calculation Button"</t>
    </r>
    <r>
      <rPr>
        <sz val="10"/>
        <rFont val="Arial"/>
        <family val="2"/>
      </rPr>
      <t xml:space="preserve"> is red, change parameters to get a valid configuration</t>
    </r>
  </si>
  <si>
    <t>If a control is connected to an external AI, this must be entered at Ext. AI-Control rows</t>
  </si>
  <si>
    <r>
      <t xml:space="preserve">yellow fields - </t>
    </r>
    <r>
      <rPr>
        <b/>
        <sz val="10"/>
        <rFont val="Arial"/>
        <family val="2"/>
      </rPr>
      <t>Must</t>
    </r>
    <r>
      <rPr>
        <sz val="10"/>
        <rFont val="Arial"/>
        <family val="2"/>
      </rPr>
      <t xml:space="preserve"> be filled in by the user</t>
    </r>
  </si>
  <si>
    <r>
      <t xml:space="preserve">orange fields - Shows an </t>
    </r>
    <r>
      <rPr>
        <b/>
        <sz val="10"/>
        <rFont val="Arial"/>
        <family val="2"/>
      </rPr>
      <t>input data error</t>
    </r>
    <r>
      <rPr>
        <sz val="10"/>
        <rFont val="Arial"/>
        <family val="2"/>
      </rPr>
      <t xml:space="preserve">. These fields </t>
    </r>
    <r>
      <rPr>
        <b/>
        <sz val="10"/>
        <rFont val="Arial"/>
        <family val="2"/>
      </rPr>
      <t>must</t>
    </r>
    <r>
      <rPr>
        <sz val="10"/>
        <rFont val="Arial"/>
        <family val="2"/>
      </rPr>
      <t xml:space="preserve"> be filled in by the user</t>
    </r>
  </si>
  <si>
    <t>red fields - Calculated value, configuration not valid</t>
  </si>
  <si>
    <t>clear fields - Calculated value, additional information for the user</t>
  </si>
  <si>
    <t>Input number of devices</t>
  </si>
  <si>
    <t>Abbreviations</t>
  </si>
  <si>
    <r>
      <t>FDnetAK</t>
    </r>
    <r>
      <rPr>
        <sz val="10"/>
        <rFont val="Arial"/>
        <family val="2"/>
      </rPr>
      <t>:  FDnet Adressindex (Adresskennzahl), Number of by the device used bus-addresses (including sub-addresses)</t>
    </r>
  </si>
  <si>
    <t>Loop / Stub</t>
  </si>
  <si>
    <r>
      <t>FDnetRK</t>
    </r>
    <r>
      <rPr>
        <sz val="10"/>
        <rFont val="Arial"/>
        <family val="2"/>
      </rPr>
      <t>: FDnet Ruhestromkennzahl (Quietindex); average current of the device in idle state (in load factors). Necessary to calculate the emergency power</t>
    </r>
  </si>
  <si>
    <t>Stubs</t>
  </si>
  <si>
    <r>
      <t>FDnetMK</t>
    </r>
    <r>
      <rPr>
        <sz val="10"/>
        <rFont val="Arial"/>
        <family val="2"/>
      </rPr>
      <t>: FDnet Melderkennzahl (Deviceindex); maximal average current of the device, normally in alarm state (in load factors), without internal or external AI</t>
    </r>
  </si>
  <si>
    <r>
      <t>FDnetTK</t>
    </r>
    <r>
      <rPr>
        <sz val="10"/>
        <rFont val="Arial"/>
        <family val="2"/>
      </rPr>
      <t>:  FDnet Trennerkennzahl (Isolator index); separator connection factor: devices with separator = 1, without separator = 0</t>
    </r>
    <r>
      <rPr>
        <sz val="10"/>
        <rFont val="Arial"/>
        <family val="2"/>
      </rPr>
      <t/>
    </r>
  </si>
  <si>
    <t xml:space="preserve">Stub1_1 </t>
  </si>
  <si>
    <t>Stub1_2</t>
  </si>
  <si>
    <t xml:space="preserve">Stub2_1 </t>
  </si>
  <si>
    <t>Stub2_2</t>
  </si>
  <si>
    <t xml:space="preserve">Stub3_1 </t>
  </si>
  <si>
    <t>Stub3_2</t>
  </si>
  <si>
    <t xml:space="preserve">Stub4_1 </t>
  </si>
  <si>
    <t>Stub4_2</t>
  </si>
  <si>
    <r>
      <rPr>
        <b/>
        <sz val="10"/>
        <rFont val="Arial"/>
        <family val="2"/>
      </rPr>
      <t xml:space="preserve">Internal AI: </t>
    </r>
    <r>
      <rPr>
        <sz val="10"/>
        <rFont val="Arial"/>
        <family val="2"/>
      </rPr>
      <t>Device has an internal AI</t>
    </r>
  </si>
  <si>
    <r>
      <rPr>
        <b/>
        <sz val="10"/>
        <rFont val="Arial"/>
        <family val="2"/>
      </rPr>
      <t xml:space="preserve">Constant Current: </t>
    </r>
    <r>
      <rPr>
        <sz val="10"/>
        <rFont val="Arial"/>
        <family val="2"/>
      </rPr>
      <t>Device consumes current independent from device voltage</t>
    </r>
  </si>
  <si>
    <r>
      <rPr>
        <b/>
        <sz val="10"/>
        <rFont val="Arial"/>
        <family val="2"/>
      </rPr>
      <t>Constant Power:</t>
    </r>
    <r>
      <rPr>
        <sz val="10"/>
        <rFont val="Arial"/>
        <family val="2"/>
      </rPr>
      <t xml:space="preserve"> Device consumes current regulated by device voltage</t>
    </r>
  </si>
  <si>
    <t>Selection Card (Normal, PowerBus)</t>
  </si>
  <si>
    <r>
      <rPr>
        <b/>
        <sz val="10"/>
        <rFont val="Arial"/>
        <family val="2"/>
      </rPr>
      <t xml:space="preserve">Low ohmic FET: </t>
    </r>
    <r>
      <rPr>
        <sz val="10"/>
        <rFont val="Arial"/>
        <family val="2"/>
      </rPr>
      <t>Device has an low ohmic isolator FET</t>
    </r>
  </si>
  <si>
    <t>Selection card</t>
  </si>
  <si>
    <r>
      <rPr>
        <b/>
        <sz val="10"/>
        <rFont val="Arial"/>
        <family val="2"/>
      </rPr>
      <t>16V min. device voltage:</t>
    </r>
    <r>
      <rPr>
        <sz val="10"/>
        <rFont val="Arial"/>
        <family val="2"/>
      </rPr>
      <t xml:space="preserve"> Device need  at min. 16V</t>
    </r>
  </si>
  <si>
    <t>Alarm indicator extras</t>
  </si>
  <si>
    <t>Alarm Indicator extras</t>
  </si>
  <si>
    <t>None</t>
  </si>
  <si>
    <t>Alarm Indicator Current [A]</t>
  </si>
  <si>
    <t>Alarm Indicator Current Ex-Line [A]</t>
  </si>
  <si>
    <t>Choose max. Line current</t>
  </si>
  <si>
    <t>Choose Current</t>
  </si>
  <si>
    <t>0.5A</t>
  </si>
  <si>
    <t>Chosen card current</t>
  </si>
  <si>
    <t>ExtensionView</t>
  </si>
  <si>
    <t>Ext. changable</t>
  </si>
  <si>
    <t>Loop2 visible</t>
  </si>
  <si>
    <t>Device Population</t>
  </si>
  <si>
    <t>FDnetRK</t>
  </si>
  <si>
    <t>FDnetMK</t>
  </si>
  <si>
    <t>Total</t>
  </si>
  <si>
    <t>Constant</t>
  </si>
  <si>
    <t>Stub1_1</t>
  </si>
  <si>
    <t>Stub2_1</t>
  </si>
  <si>
    <t>Stub3_1</t>
  </si>
  <si>
    <t>Stub4_1</t>
  </si>
  <si>
    <t>Current</t>
  </si>
  <si>
    <t>Power</t>
  </si>
  <si>
    <t>FDnetTK</t>
  </si>
  <si>
    <t>FDnetAK</t>
  </si>
  <si>
    <t>Internal AI</t>
  </si>
  <si>
    <t>Low ohmic FET</t>
  </si>
  <si>
    <t>16V min. device voltage</t>
  </si>
  <si>
    <t>Point detectors</t>
  </si>
  <si>
    <t>Constant Current</t>
  </si>
  <si>
    <t>constant power</t>
  </si>
  <si>
    <t>OP720 - Smoke detector</t>
  </si>
  <si>
    <t>pcs.</t>
  </si>
  <si>
    <t>HI722 - Heat detector</t>
  </si>
  <si>
    <t>HI720 - Heat detector</t>
  </si>
  <si>
    <t xml:space="preserve">OH720 - Multi Sensor detector (ES&lt;=14) </t>
  </si>
  <si>
    <t xml:space="preserve">OH720 - Multi Sensor detector (ES&gt;=15) </t>
  </si>
  <si>
    <t xml:space="preserve">OOH740 - Multi Sensor detector (ES&lt;=29) </t>
  </si>
  <si>
    <t>OOH740 - Multi Sensor detector (ES&gt;=30)</t>
  </si>
  <si>
    <t>Special detectors</t>
  </si>
  <si>
    <t>FDF221-9 - Infrared flame detector</t>
  </si>
  <si>
    <t>FDF241-9 - Infrared flame detector</t>
  </si>
  <si>
    <t>FDL241-9 - Linear smoke detector</t>
  </si>
  <si>
    <t>FDL242 - Linear smoke detector</t>
  </si>
  <si>
    <t>OOHC740 - Neural Fire and CO detector</t>
  </si>
  <si>
    <t>Manual call points</t>
  </si>
  <si>
    <t>FDM22x - Manual call points</t>
  </si>
  <si>
    <t>Line modules</t>
  </si>
  <si>
    <t>FDCI221 - Input module (1I)</t>
  </si>
  <si>
    <t>FDCI222 - Input module (4I)</t>
  </si>
  <si>
    <t>FDCIO221 - In/Output module (1I&amp;1O)</t>
  </si>
  <si>
    <t>FDCIO222 - In/Output module (4I&amp;4O)</t>
  </si>
  <si>
    <t>FDCIO223 - In/Output module (2I/O)</t>
  </si>
  <si>
    <t>FDCIO224 - In/Output module (4I&amp;4O)</t>
  </si>
  <si>
    <t>FDCL221 - Line isolator</t>
  </si>
  <si>
    <t>FDCL221-M - Multi line isolator</t>
  </si>
  <si>
    <t>FDCI223 - Zone module, external powered</t>
  </si>
  <si>
    <t>Radio devices</t>
  </si>
  <si>
    <t>FDCW221 - Radio gateway</t>
  </si>
  <si>
    <t>DOW1171, SMF6120+SMF121 - detectors</t>
  </si>
  <si>
    <t>FDCW241 - SWING gateway</t>
  </si>
  <si>
    <t>FDOOT271 - SWING Smoke and Heat detector</t>
  </si>
  <si>
    <t>FDM273 - SWING Manual call point</t>
  </si>
  <si>
    <t>Integrated modules</t>
  </si>
  <si>
    <t>VLF 250, VLF 500 - Vesda laser focus (ASD)</t>
  </si>
  <si>
    <t>FDA221, FDA241 - Aspiration smoke detector (ASD)</t>
  </si>
  <si>
    <t xml:space="preserve">FDA222, FDA242 - Aspiration smoke detector (ASD) (one chamber) </t>
  </si>
  <si>
    <t>FDA261, FDA262  - Aspiration smoke detector (ASD) (two chambers)</t>
  </si>
  <si>
    <t>Alarm devices - Sound</t>
  </si>
  <si>
    <r>
      <rPr>
        <b/>
        <sz val="10"/>
        <rFont val="Arial"/>
        <family val="2"/>
      </rPr>
      <t>FDS221-R, FDS221-W -</t>
    </r>
    <r>
      <rPr>
        <sz val="10"/>
        <rFont val="Arial"/>
        <family val="2"/>
      </rPr>
      <t xml:space="preserve"> Alarm sounder red or white housing, </t>
    </r>
    <r>
      <rPr>
        <b/>
        <sz val="10"/>
        <rFont val="Arial"/>
        <family val="2"/>
      </rPr>
      <t>Sound High</t>
    </r>
  </si>
  <si>
    <r>
      <rPr>
        <b/>
        <sz val="10"/>
        <color indexed="22"/>
        <rFont val="Arial"/>
        <family val="2"/>
      </rPr>
      <t>FDS221-R, FDS221-W -</t>
    </r>
    <r>
      <rPr>
        <sz val="10"/>
        <color indexed="22"/>
        <rFont val="Arial"/>
        <family val="2"/>
      </rPr>
      <t xml:space="preserve"> Alarm sounder red or white housing, </t>
    </r>
    <r>
      <rPr>
        <b/>
        <sz val="10"/>
        <rFont val="Arial"/>
        <family val="2"/>
      </rPr>
      <t>Sound Middle</t>
    </r>
  </si>
  <si>
    <r>
      <rPr>
        <b/>
        <sz val="10"/>
        <color indexed="22"/>
        <rFont val="Arial"/>
        <family val="2"/>
      </rPr>
      <t>FDS221-R, FDS221-W -</t>
    </r>
    <r>
      <rPr>
        <sz val="10"/>
        <color indexed="22"/>
        <rFont val="Arial"/>
        <family val="2"/>
      </rPr>
      <t xml:space="preserve"> Alarm sounder red or white housing,</t>
    </r>
    <r>
      <rPr>
        <b/>
        <sz val="10"/>
        <color indexed="22"/>
        <rFont val="Arial"/>
        <family val="2"/>
      </rPr>
      <t xml:space="preserve"> </t>
    </r>
    <r>
      <rPr>
        <b/>
        <sz val="10"/>
        <rFont val="Arial"/>
        <family val="2"/>
      </rPr>
      <t>Sound Low</t>
    </r>
  </si>
  <si>
    <r>
      <rPr>
        <b/>
        <sz val="10"/>
        <rFont val="Arial"/>
        <family val="2"/>
      </rPr>
      <t>DBS720</t>
    </r>
    <r>
      <rPr>
        <sz val="10"/>
        <rFont val="Arial"/>
        <family val="2"/>
      </rPr>
      <t xml:space="preserve"> - Sounder base, </t>
    </r>
    <r>
      <rPr>
        <b/>
        <sz val="10"/>
        <rFont val="Arial"/>
        <family val="2"/>
      </rPr>
      <t>Sound High</t>
    </r>
  </si>
  <si>
    <r>
      <rPr>
        <b/>
        <sz val="10"/>
        <rFont val="Arial"/>
        <family val="2"/>
      </rPr>
      <t>DBS721 -</t>
    </r>
    <r>
      <rPr>
        <sz val="10"/>
        <rFont val="Arial"/>
        <family val="2"/>
      </rPr>
      <t xml:space="preserve"> Sounder interbase, </t>
    </r>
    <r>
      <rPr>
        <b/>
        <sz val="10"/>
        <rFont val="Arial"/>
        <family val="2"/>
      </rPr>
      <t>Sound High</t>
    </r>
  </si>
  <si>
    <r>
      <rPr>
        <b/>
        <sz val="10"/>
        <color indexed="22"/>
        <rFont val="Arial"/>
        <family val="2"/>
      </rPr>
      <t>DBS721 -</t>
    </r>
    <r>
      <rPr>
        <sz val="10"/>
        <color indexed="22"/>
        <rFont val="Arial"/>
        <family val="2"/>
      </rPr>
      <t xml:space="preserve"> Sounder interbase, </t>
    </r>
    <r>
      <rPr>
        <b/>
        <sz val="10"/>
        <rFont val="Arial"/>
        <family val="2"/>
      </rPr>
      <t>Sound Middle</t>
    </r>
  </si>
  <si>
    <r>
      <rPr>
        <b/>
        <sz val="10"/>
        <color indexed="22"/>
        <rFont val="Arial"/>
        <family val="2"/>
      </rPr>
      <t>DBS721</t>
    </r>
    <r>
      <rPr>
        <sz val="10"/>
        <color indexed="22"/>
        <rFont val="Arial"/>
        <family val="2"/>
      </rPr>
      <t xml:space="preserve"> - Sounder interbase, </t>
    </r>
    <r>
      <rPr>
        <b/>
        <sz val="10"/>
        <rFont val="Arial"/>
        <family val="2"/>
      </rPr>
      <t>Sound Low</t>
    </r>
  </si>
  <si>
    <r>
      <rPr>
        <b/>
        <sz val="10"/>
        <rFont val="Arial"/>
        <family val="2"/>
      </rPr>
      <t xml:space="preserve">FDS224-R, FDS224-W - </t>
    </r>
    <r>
      <rPr>
        <sz val="10"/>
        <rFont val="Arial"/>
        <family val="2"/>
      </rPr>
      <t xml:space="preserve">Sounder red or white housing, </t>
    </r>
    <r>
      <rPr>
        <b/>
        <sz val="10"/>
        <rFont val="Arial"/>
        <family val="2"/>
      </rPr>
      <t>Sound High</t>
    </r>
  </si>
  <si>
    <r>
      <rPr>
        <b/>
        <sz val="10"/>
        <color indexed="22"/>
        <rFont val="Arial"/>
        <family val="2"/>
      </rPr>
      <t>FDS224-R, FDS224-W -</t>
    </r>
    <r>
      <rPr>
        <sz val="10"/>
        <color indexed="22"/>
        <rFont val="Arial"/>
        <family val="2"/>
      </rPr>
      <t xml:space="preserve"> Sounder red or white housing, </t>
    </r>
    <r>
      <rPr>
        <b/>
        <sz val="10"/>
        <rFont val="Arial"/>
        <family val="2"/>
      </rPr>
      <t>Sound Middle</t>
    </r>
  </si>
  <si>
    <r>
      <rPr>
        <b/>
        <sz val="10"/>
        <color indexed="22"/>
        <rFont val="Arial"/>
        <family val="2"/>
      </rPr>
      <t>FDS224-R, FDS224-W</t>
    </r>
    <r>
      <rPr>
        <sz val="10"/>
        <color indexed="22"/>
        <rFont val="Arial"/>
        <family val="2"/>
      </rPr>
      <t xml:space="preserve"> - Sounder red or white housing, </t>
    </r>
    <r>
      <rPr>
        <b/>
        <sz val="10"/>
        <rFont val="Arial"/>
        <family val="2"/>
      </rPr>
      <t>Sound Low</t>
    </r>
  </si>
  <si>
    <r>
      <rPr>
        <b/>
        <sz val="10"/>
        <rFont val="Arial"/>
        <family val="2"/>
      </rPr>
      <t xml:space="preserve">FDS226, FDSB226 - </t>
    </r>
    <r>
      <rPr>
        <sz val="10"/>
        <rFont val="Arial"/>
        <family val="2"/>
      </rPr>
      <t xml:space="preserve">Sounders used without beacon functionality, </t>
    </r>
    <r>
      <rPr>
        <b/>
        <sz val="10"/>
        <rFont val="Arial"/>
        <family val="2"/>
      </rPr>
      <t>Sound High</t>
    </r>
  </si>
  <si>
    <r>
      <rPr>
        <b/>
        <sz val="10"/>
        <color indexed="22"/>
        <rFont val="Arial"/>
        <family val="2"/>
      </rPr>
      <t>FDS226, FDSB226</t>
    </r>
    <r>
      <rPr>
        <sz val="10"/>
        <color indexed="22"/>
        <rFont val="Arial"/>
        <family val="2"/>
      </rPr>
      <t xml:space="preserve"> - Sounders used without beacon functionality, </t>
    </r>
    <r>
      <rPr>
        <b/>
        <sz val="10"/>
        <rFont val="Arial"/>
        <family val="2"/>
      </rPr>
      <t>Sound Middle</t>
    </r>
  </si>
  <si>
    <r>
      <rPr>
        <b/>
        <sz val="10"/>
        <color indexed="22"/>
        <rFont val="Arial"/>
        <family val="2"/>
      </rPr>
      <t xml:space="preserve">FDS226, FDSB226 </t>
    </r>
    <r>
      <rPr>
        <sz val="10"/>
        <color indexed="22"/>
        <rFont val="Arial"/>
        <family val="2"/>
      </rPr>
      <t xml:space="preserve">- Sounders used without beacon functionality, </t>
    </r>
    <r>
      <rPr>
        <b/>
        <sz val="10"/>
        <rFont val="Arial"/>
        <family val="2"/>
      </rPr>
      <t>Sound Low</t>
    </r>
  </si>
  <si>
    <t>Alarm devices - Sound and Voice</t>
  </si>
  <si>
    <r>
      <rPr>
        <b/>
        <sz val="10"/>
        <rFont val="Arial"/>
        <family val="2"/>
      </rPr>
      <t>FDS225-R, FDS225-W -</t>
    </r>
    <r>
      <rPr>
        <sz val="10"/>
        <rFont val="Arial"/>
        <family val="2"/>
      </rPr>
      <t xml:space="preserve"> Voice sounder red or white housing, </t>
    </r>
    <r>
      <rPr>
        <b/>
        <sz val="10"/>
        <rFont val="Arial"/>
        <family val="2"/>
      </rPr>
      <t>Sound High</t>
    </r>
  </si>
  <si>
    <r>
      <rPr>
        <b/>
        <sz val="10"/>
        <color indexed="22"/>
        <rFont val="Arial"/>
        <family val="2"/>
      </rPr>
      <t xml:space="preserve">FDS225-R, FDS225-W </t>
    </r>
    <r>
      <rPr>
        <sz val="10"/>
        <color indexed="22"/>
        <rFont val="Arial"/>
        <family val="2"/>
      </rPr>
      <t xml:space="preserve">- Voice sounder red or white housing, </t>
    </r>
    <r>
      <rPr>
        <b/>
        <sz val="10"/>
        <rFont val="Arial"/>
        <family val="2"/>
      </rPr>
      <t>Sound Middle</t>
    </r>
  </si>
  <si>
    <r>
      <rPr>
        <b/>
        <sz val="10"/>
        <color indexed="22"/>
        <rFont val="Arial"/>
        <family val="2"/>
      </rPr>
      <t>FDS225-R, FDS225-W</t>
    </r>
    <r>
      <rPr>
        <sz val="10"/>
        <color indexed="22"/>
        <rFont val="Arial"/>
        <family val="2"/>
      </rPr>
      <t xml:space="preserve"> - Voice sounder red or white housing, </t>
    </r>
    <r>
      <rPr>
        <b/>
        <sz val="10"/>
        <rFont val="Arial"/>
        <family val="2"/>
      </rPr>
      <t>Sound Low</t>
    </r>
  </si>
  <si>
    <r>
      <rPr>
        <b/>
        <sz val="10"/>
        <rFont val="Arial"/>
        <family val="2"/>
      </rPr>
      <t xml:space="preserve">FDS227, FDSB227 - </t>
    </r>
    <r>
      <rPr>
        <sz val="10"/>
        <rFont val="Arial"/>
        <family val="2"/>
      </rPr>
      <t xml:space="preserve">Voice sounders used without beacon functionality, </t>
    </r>
    <r>
      <rPr>
        <b/>
        <sz val="10"/>
        <rFont val="Arial"/>
        <family val="2"/>
      </rPr>
      <t>Sound High</t>
    </r>
  </si>
  <si>
    <r>
      <rPr>
        <b/>
        <sz val="10"/>
        <color indexed="22"/>
        <rFont val="Arial"/>
        <family val="2"/>
      </rPr>
      <t>FDS227, FDSB227</t>
    </r>
    <r>
      <rPr>
        <sz val="10"/>
        <color indexed="22"/>
        <rFont val="Arial"/>
        <family val="2"/>
      </rPr>
      <t xml:space="preserve"> - Voice sounders used without beacon functionality, </t>
    </r>
    <r>
      <rPr>
        <b/>
        <sz val="10"/>
        <rFont val="Arial"/>
        <family val="2"/>
      </rPr>
      <t>Sound Middle</t>
    </r>
  </si>
  <si>
    <r>
      <rPr>
        <b/>
        <sz val="10"/>
        <color indexed="22"/>
        <rFont val="Arial"/>
        <family val="2"/>
      </rPr>
      <t xml:space="preserve">FDS227, FDSB227 </t>
    </r>
    <r>
      <rPr>
        <sz val="10"/>
        <color indexed="22"/>
        <rFont val="Arial"/>
        <family val="2"/>
      </rPr>
      <t xml:space="preserve">- Voice sounders used without beacon functionality, </t>
    </r>
    <r>
      <rPr>
        <b/>
        <sz val="10"/>
        <rFont val="Arial"/>
        <family val="2"/>
      </rPr>
      <t>Sound Low</t>
    </r>
  </si>
  <si>
    <t>Alarm devices - Sound and Light (Beacon)</t>
  </si>
  <si>
    <r>
      <rPr>
        <b/>
        <sz val="10"/>
        <rFont val="Arial"/>
        <family val="2"/>
      </rPr>
      <t>FDS229-A, FDS229-R</t>
    </r>
    <r>
      <rPr>
        <sz val="10"/>
        <rFont val="Arial"/>
        <family val="2"/>
      </rPr>
      <t xml:space="preserve"> - Alarm sounder and beacon, amber or red,</t>
    </r>
    <r>
      <rPr>
        <b/>
        <sz val="10"/>
        <rFont val="Arial"/>
        <family val="2"/>
      </rPr>
      <t xml:space="preserve"> Light and Sound High</t>
    </r>
  </si>
  <si>
    <r>
      <rPr>
        <b/>
        <sz val="10"/>
        <color indexed="22"/>
        <rFont val="Arial"/>
        <family val="2"/>
      </rPr>
      <t>FDS229-A, FDS229-R</t>
    </r>
    <r>
      <rPr>
        <sz val="10"/>
        <color indexed="22"/>
        <rFont val="Arial"/>
        <family val="2"/>
      </rPr>
      <t xml:space="preserve"> - Alarm sounder and beacon, amber or red, </t>
    </r>
    <r>
      <rPr>
        <b/>
        <sz val="10"/>
        <rFont val="Arial"/>
        <family val="2"/>
      </rPr>
      <t>Light and Sound Middle</t>
    </r>
  </si>
  <si>
    <r>
      <rPr>
        <b/>
        <sz val="10"/>
        <color indexed="22"/>
        <rFont val="Arial"/>
        <family val="2"/>
      </rPr>
      <t>FDS229-A, FDS229-R</t>
    </r>
    <r>
      <rPr>
        <sz val="10"/>
        <color indexed="22"/>
        <rFont val="Arial"/>
        <family val="2"/>
      </rPr>
      <t xml:space="preserve"> - Alarm sounder and beacon, amber or red,</t>
    </r>
    <r>
      <rPr>
        <sz val="10"/>
        <rFont val="Arial"/>
        <family val="2"/>
      </rPr>
      <t xml:space="preserve"> </t>
    </r>
    <r>
      <rPr>
        <b/>
        <sz val="10"/>
        <rFont val="Arial"/>
        <family val="2"/>
      </rPr>
      <t>Light and Sound Low</t>
    </r>
  </si>
  <si>
    <t>FDS226-RR, FDS226-WR - Sounder beacon, Red LED, High Intensity</t>
  </si>
  <si>
    <r>
      <rPr>
        <b/>
        <sz val="10"/>
        <color rgb="FFC0C0C0"/>
        <rFont val="Arial"/>
        <family val="2"/>
      </rPr>
      <t xml:space="preserve">FDS226-RR, FDS226-WR - </t>
    </r>
    <r>
      <rPr>
        <sz val="10"/>
        <color rgb="FFC0C0C0"/>
        <rFont val="Arial"/>
        <family val="2"/>
      </rPr>
      <t>Sounder beacon, Red LED,</t>
    </r>
    <r>
      <rPr>
        <b/>
        <sz val="10"/>
        <color indexed="22"/>
        <rFont val="Arial"/>
        <family val="2"/>
      </rPr>
      <t xml:space="preserve"> </t>
    </r>
    <r>
      <rPr>
        <b/>
        <sz val="10"/>
        <rFont val="Arial"/>
        <family val="2"/>
      </rPr>
      <t>Middle Intensity</t>
    </r>
  </si>
  <si>
    <r>
      <rPr>
        <b/>
        <sz val="10"/>
        <color rgb="FFC0C0C0"/>
        <rFont val="Arial"/>
        <family val="2"/>
      </rPr>
      <t>FDS226-RR, FDS226-WR</t>
    </r>
    <r>
      <rPr>
        <sz val="10"/>
        <color rgb="FFC0C0C0"/>
        <rFont val="Arial"/>
        <family val="2"/>
      </rPr>
      <t xml:space="preserve"> - Sounder beacon, Red LED</t>
    </r>
    <r>
      <rPr>
        <b/>
        <sz val="10"/>
        <color indexed="22"/>
        <rFont val="Arial"/>
        <family val="2"/>
      </rPr>
      <t>,</t>
    </r>
    <r>
      <rPr>
        <b/>
        <sz val="10"/>
        <rFont val="Arial"/>
        <family val="2"/>
      </rPr>
      <t xml:space="preserve"> Low Intensity</t>
    </r>
  </si>
  <si>
    <r>
      <rPr>
        <b/>
        <sz val="10"/>
        <color rgb="FFC0C0C0"/>
        <rFont val="Arial"/>
        <family val="2"/>
      </rPr>
      <t>FDS226-RR, FDS226-WR</t>
    </r>
    <r>
      <rPr>
        <sz val="10"/>
        <color rgb="FFC0C0C0"/>
        <rFont val="Arial"/>
        <family val="2"/>
      </rPr>
      <t xml:space="preserve"> - Sounder beacon, Red LED,</t>
    </r>
    <r>
      <rPr>
        <b/>
        <sz val="10"/>
        <rFont val="Arial"/>
        <family val="2"/>
      </rPr>
      <t xml:space="preserve"> Indicator Mode</t>
    </r>
  </si>
  <si>
    <t>FDS226-WW, FDS226-RW - Sounder beacon, White LED, High Intensity</t>
  </si>
  <si>
    <r>
      <t>FDS226-WW, FDS226-RW</t>
    </r>
    <r>
      <rPr>
        <sz val="10"/>
        <color rgb="FFC0C0C0"/>
        <rFont val="Arial"/>
        <family val="2"/>
      </rPr>
      <t xml:space="preserve"> - Sounder beacon, White LED,</t>
    </r>
    <r>
      <rPr>
        <sz val="10"/>
        <rFont val="Arial"/>
        <family val="2"/>
      </rPr>
      <t xml:space="preserve"> </t>
    </r>
    <r>
      <rPr>
        <b/>
        <sz val="10"/>
        <rFont val="Arial"/>
        <family val="2"/>
      </rPr>
      <t>Middle Intensity</t>
    </r>
  </si>
  <si>
    <r>
      <t xml:space="preserve">FDS226-WW, FDS226-RW </t>
    </r>
    <r>
      <rPr>
        <sz val="10"/>
        <color rgb="FFC0C0C0"/>
        <rFont val="Arial"/>
        <family val="2"/>
      </rPr>
      <t xml:space="preserve">- Sounder beacon, White LED, </t>
    </r>
    <r>
      <rPr>
        <b/>
        <sz val="10"/>
        <rFont val="Arial"/>
        <family val="2"/>
      </rPr>
      <t>Low Intensity</t>
    </r>
  </si>
  <si>
    <r>
      <t xml:space="preserve">FDS226-WW, FDS226-RW </t>
    </r>
    <r>
      <rPr>
        <sz val="10"/>
        <color rgb="FFC0C0C0"/>
        <rFont val="Arial"/>
        <family val="2"/>
      </rPr>
      <t xml:space="preserve">- Sounder beacon, White LED, </t>
    </r>
    <r>
      <rPr>
        <b/>
        <sz val="10"/>
        <rFont val="Arial"/>
        <family val="2"/>
      </rPr>
      <t>Indicator Mode</t>
    </r>
  </si>
  <si>
    <r>
      <rPr>
        <b/>
        <sz val="10"/>
        <rFont val="Arial"/>
        <family val="2"/>
      </rPr>
      <t xml:space="preserve">FDSB226-WR - </t>
    </r>
    <r>
      <rPr>
        <sz val="10"/>
        <rFont val="Arial"/>
        <family val="2"/>
      </rPr>
      <t>Sounder beacon base,</t>
    </r>
    <r>
      <rPr>
        <b/>
        <sz val="10"/>
        <rFont val="Arial"/>
        <family val="2"/>
      </rPr>
      <t xml:space="preserve"> Red LED, High Intensity</t>
    </r>
  </si>
  <si>
    <r>
      <rPr>
        <b/>
        <sz val="10"/>
        <color indexed="22"/>
        <rFont val="Arial"/>
        <family val="2"/>
      </rPr>
      <t>FDSB226-WR -</t>
    </r>
    <r>
      <rPr>
        <sz val="10"/>
        <color indexed="22"/>
        <rFont val="Arial"/>
        <family val="2"/>
      </rPr>
      <t xml:space="preserve"> Sounder beacon base,</t>
    </r>
    <r>
      <rPr>
        <sz val="10"/>
        <color rgb="FFC0C0C0"/>
        <rFont val="Arial"/>
        <family val="2"/>
      </rPr>
      <t xml:space="preserve"> Red LED, </t>
    </r>
    <r>
      <rPr>
        <b/>
        <sz val="10"/>
        <rFont val="Arial"/>
        <family val="2"/>
      </rPr>
      <t>Middle Intensity</t>
    </r>
  </si>
  <si>
    <r>
      <rPr>
        <b/>
        <sz val="10"/>
        <color indexed="22"/>
        <rFont val="Arial"/>
        <family val="2"/>
      </rPr>
      <t xml:space="preserve">FDSB226-WR - </t>
    </r>
    <r>
      <rPr>
        <sz val="10"/>
        <color indexed="22"/>
        <rFont val="Arial"/>
        <family val="2"/>
      </rPr>
      <t>Sounder beacon base,</t>
    </r>
    <r>
      <rPr>
        <b/>
        <sz val="10"/>
        <color indexed="22"/>
        <rFont val="Arial"/>
        <family val="2"/>
      </rPr>
      <t xml:space="preserve"> </t>
    </r>
    <r>
      <rPr>
        <sz val="10"/>
        <color indexed="22"/>
        <rFont val="Arial"/>
        <family val="2"/>
      </rPr>
      <t>Red LED,</t>
    </r>
    <r>
      <rPr>
        <sz val="10"/>
        <rFont val="Arial"/>
        <family val="2"/>
      </rPr>
      <t xml:space="preserve"> </t>
    </r>
    <r>
      <rPr>
        <b/>
        <sz val="10"/>
        <rFont val="Arial"/>
        <family val="2"/>
      </rPr>
      <t>Low Intensity</t>
    </r>
  </si>
  <si>
    <r>
      <rPr>
        <b/>
        <sz val="10"/>
        <color indexed="22"/>
        <rFont val="Arial"/>
        <family val="2"/>
      </rPr>
      <t>FDSB226-WR -</t>
    </r>
    <r>
      <rPr>
        <sz val="10"/>
        <color indexed="22"/>
        <rFont val="Arial"/>
        <family val="2"/>
      </rPr>
      <t xml:space="preserve"> Sounder beacon base,</t>
    </r>
    <r>
      <rPr>
        <b/>
        <sz val="10"/>
        <color indexed="22"/>
        <rFont val="Arial"/>
        <family val="2"/>
      </rPr>
      <t xml:space="preserve"> </t>
    </r>
    <r>
      <rPr>
        <sz val="10"/>
        <color rgb="FFC0C0C0"/>
        <rFont val="Arial"/>
        <family val="2"/>
      </rPr>
      <t xml:space="preserve">Red LED, </t>
    </r>
    <r>
      <rPr>
        <b/>
        <sz val="10"/>
        <rFont val="Arial"/>
        <family val="2"/>
      </rPr>
      <t>Indicator Mode</t>
    </r>
  </si>
  <si>
    <r>
      <rPr>
        <b/>
        <sz val="10"/>
        <rFont val="Arial"/>
        <family val="2"/>
      </rPr>
      <t xml:space="preserve">FDSB226-WW - </t>
    </r>
    <r>
      <rPr>
        <sz val="10"/>
        <rFont val="Arial"/>
        <family val="2"/>
      </rPr>
      <t xml:space="preserve">Sounder beacon base, </t>
    </r>
    <r>
      <rPr>
        <b/>
        <sz val="10"/>
        <rFont val="Arial"/>
        <family val="2"/>
      </rPr>
      <t>White LED, High Intensity</t>
    </r>
  </si>
  <si>
    <r>
      <rPr>
        <b/>
        <sz val="10"/>
        <color indexed="22"/>
        <rFont val="Arial"/>
        <family val="2"/>
      </rPr>
      <t xml:space="preserve">FDSB226-WW - </t>
    </r>
    <r>
      <rPr>
        <sz val="10"/>
        <color indexed="22"/>
        <rFont val="Arial"/>
        <family val="2"/>
      </rPr>
      <t>Sounder beacon base,</t>
    </r>
    <r>
      <rPr>
        <sz val="10"/>
        <color rgb="FFC0C0C0"/>
        <rFont val="Arial"/>
        <family val="2"/>
      </rPr>
      <t xml:space="preserve"> White LED,</t>
    </r>
    <r>
      <rPr>
        <b/>
        <sz val="10"/>
        <rFont val="Arial"/>
        <family val="2"/>
      </rPr>
      <t xml:space="preserve"> Middle Intensity</t>
    </r>
  </si>
  <si>
    <r>
      <rPr>
        <b/>
        <sz val="10"/>
        <color indexed="22"/>
        <rFont val="Arial"/>
        <family val="2"/>
      </rPr>
      <t>FDSB226-WW -</t>
    </r>
    <r>
      <rPr>
        <sz val="10"/>
        <color indexed="22"/>
        <rFont val="Arial"/>
        <family val="2"/>
      </rPr>
      <t xml:space="preserve"> Sounder beacon base,</t>
    </r>
    <r>
      <rPr>
        <sz val="10"/>
        <color rgb="FFC0C0C0"/>
        <rFont val="Arial"/>
        <family val="2"/>
      </rPr>
      <t xml:space="preserve"> White LED, </t>
    </r>
    <r>
      <rPr>
        <b/>
        <sz val="10"/>
        <rFont val="Arial"/>
        <family val="2"/>
      </rPr>
      <t>Low Intensity</t>
    </r>
  </si>
  <si>
    <r>
      <rPr>
        <b/>
        <sz val="10"/>
        <color indexed="22"/>
        <rFont val="Arial"/>
        <family val="2"/>
      </rPr>
      <t xml:space="preserve">FDSB226-WW - </t>
    </r>
    <r>
      <rPr>
        <sz val="10"/>
        <color indexed="22"/>
        <rFont val="Arial"/>
        <family val="2"/>
      </rPr>
      <t xml:space="preserve">Sounder beacon base, </t>
    </r>
    <r>
      <rPr>
        <sz val="10"/>
        <color rgb="FFC0C0C0"/>
        <rFont val="Arial"/>
        <family val="2"/>
      </rPr>
      <t>White LED,</t>
    </r>
    <r>
      <rPr>
        <b/>
        <sz val="10"/>
        <rFont val="Arial"/>
        <family val="2"/>
      </rPr>
      <t xml:space="preserve"> Indicator Mode</t>
    </r>
  </si>
  <si>
    <r>
      <rPr>
        <b/>
        <sz val="10"/>
        <rFont val="Arial"/>
        <family val="2"/>
      </rPr>
      <t xml:space="preserve">DBS728 - </t>
    </r>
    <r>
      <rPr>
        <sz val="10"/>
        <rFont val="Arial"/>
        <family val="2"/>
      </rPr>
      <t>Sounder beacon interbase,</t>
    </r>
    <r>
      <rPr>
        <b/>
        <sz val="10"/>
        <rFont val="Arial"/>
        <family val="2"/>
      </rPr>
      <t xml:space="preserve"> Sound and Light High</t>
    </r>
  </si>
  <si>
    <r>
      <rPr>
        <b/>
        <sz val="10"/>
        <color indexed="22"/>
        <rFont val="Arial"/>
        <family val="2"/>
      </rPr>
      <t>DBS728 -</t>
    </r>
    <r>
      <rPr>
        <sz val="10"/>
        <color indexed="22"/>
        <rFont val="Arial"/>
        <family val="2"/>
      </rPr>
      <t xml:space="preserve"> Sounder beacon interbase,</t>
    </r>
    <r>
      <rPr>
        <b/>
        <sz val="10"/>
        <color indexed="55"/>
        <rFont val="Arial"/>
        <family val="2"/>
      </rPr>
      <t xml:space="preserve"> </t>
    </r>
    <r>
      <rPr>
        <b/>
        <sz val="10"/>
        <rFont val="Arial"/>
        <family val="2"/>
      </rPr>
      <t>Sound and Light Low</t>
    </r>
  </si>
  <si>
    <r>
      <rPr>
        <b/>
        <sz val="10"/>
        <color indexed="22"/>
        <rFont val="Arial"/>
        <family val="2"/>
      </rPr>
      <t>DBS728 -</t>
    </r>
    <r>
      <rPr>
        <sz val="10"/>
        <color indexed="22"/>
        <rFont val="Arial"/>
        <family val="2"/>
      </rPr>
      <t xml:space="preserve"> Sounder beacon interbase,</t>
    </r>
    <r>
      <rPr>
        <sz val="10"/>
        <rFont val="Arial"/>
        <family val="2"/>
      </rPr>
      <t xml:space="preserve"> </t>
    </r>
    <r>
      <rPr>
        <b/>
        <sz val="10"/>
        <rFont val="Arial"/>
        <family val="2"/>
      </rPr>
      <t>Sound Only</t>
    </r>
  </si>
  <si>
    <r>
      <rPr>
        <b/>
        <sz val="10"/>
        <rFont val="Arial"/>
        <family val="2"/>
      </rPr>
      <t xml:space="preserve">DBS729 - </t>
    </r>
    <r>
      <rPr>
        <sz val="10"/>
        <rFont val="Arial"/>
        <family val="2"/>
      </rPr>
      <t xml:space="preserve">Sounder beacon interbase, </t>
    </r>
    <r>
      <rPr>
        <b/>
        <sz val="10"/>
        <rFont val="Arial"/>
        <family val="2"/>
      </rPr>
      <t>Sound and Light High</t>
    </r>
  </si>
  <si>
    <r>
      <rPr>
        <b/>
        <sz val="10"/>
        <color indexed="22"/>
        <rFont val="Arial"/>
        <family val="2"/>
      </rPr>
      <t xml:space="preserve">DBS729 - </t>
    </r>
    <r>
      <rPr>
        <sz val="10"/>
        <color indexed="22"/>
        <rFont val="Arial"/>
        <family val="2"/>
      </rPr>
      <t xml:space="preserve">Sounder beacon interbase, </t>
    </r>
    <r>
      <rPr>
        <b/>
        <sz val="10"/>
        <rFont val="Arial"/>
        <family val="2"/>
      </rPr>
      <t>Sound and Light Mid</t>
    </r>
  </si>
  <si>
    <r>
      <rPr>
        <b/>
        <sz val="10"/>
        <color indexed="22"/>
        <rFont val="Arial"/>
        <family val="2"/>
      </rPr>
      <t>DBS729 -</t>
    </r>
    <r>
      <rPr>
        <sz val="10"/>
        <color indexed="22"/>
        <rFont val="Arial"/>
        <family val="2"/>
      </rPr>
      <t xml:space="preserve"> Sounder beacon interbase, </t>
    </r>
    <r>
      <rPr>
        <b/>
        <sz val="10"/>
        <rFont val="Arial"/>
        <family val="2"/>
      </rPr>
      <t>Sound and Light Low</t>
    </r>
  </si>
  <si>
    <r>
      <rPr>
        <b/>
        <sz val="10"/>
        <color indexed="22"/>
        <rFont val="Arial"/>
        <family val="2"/>
      </rPr>
      <t>DBS729 -</t>
    </r>
    <r>
      <rPr>
        <sz val="10"/>
        <color indexed="22"/>
        <rFont val="Arial"/>
        <family val="2"/>
      </rPr>
      <t xml:space="preserve"> Sounder beacon interbase, </t>
    </r>
    <r>
      <rPr>
        <b/>
        <sz val="10"/>
        <rFont val="Arial"/>
        <family val="2"/>
      </rPr>
      <t>Sound Only</t>
    </r>
  </si>
  <si>
    <t>Alarm devices - Sound and Voice and Light (Beacon)</t>
  </si>
  <si>
    <r>
      <t>FDS227-RR, FDS227-WR</t>
    </r>
    <r>
      <rPr>
        <sz val="10"/>
        <rFont val="Arial"/>
        <family val="2"/>
      </rPr>
      <t xml:space="preserve"> - Voice sounder beacon, </t>
    </r>
    <r>
      <rPr>
        <b/>
        <sz val="10"/>
        <rFont val="Arial"/>
        <family val="2"/>
      </rPr>
      <t>Red LED, High Intensity</t>
    </r>
  </si>
  <si>
    <r>
      <t>FDS227-RR, FDS227-WR</t>
    </r>
    <r>
      <rPr>
        <sz val="10"/>
        <color rgb="FFC0C0C0"/>
        <rFont val="Arial"/>
        <family val="2"/>
      </rPr>
      <t xml:space="preserve"> - Voice sounder beacon, Red LED, </t>
    </r>
    <r>
      <rPr>
        <b/>
        <sz val="10"/>
        <rFont val="Arial"/>
        <family val="2"/>
      </rPr>
      <t>Middle Intensity</t>
    </r>
  </si>
  <si>
    <r>
      <t>FDS227-RR, FDS227-WR</t>
    </r>
    <r>
      <rPr>
        <sz val="10"/>
        <color rgb="FFC0C0C0"/>
        <rFont val="Arial"/>
        <family val="2"/>
      </rPr>
      <t xml:space="preserve"> - Voice sounder beacon, Red LED, </t>
    </r>
    <r>
      <rPr>
        <b/>
        <sz val="10"/>
        <rFont val="Arial"/>
        <family val="2"/>
      </rPr>
      <t>Low Intensity</t>
    </r>
  </si>
  <si>
    <r>
      <t>FDS227-RR, FDS227-WR</t>
    </r>
    <r>
      <rPr>
        <sz val="10"/>
        <color rgb="FFC0C0C0"/>
        <rFont val="Arial"/>
        <family val="2"/>
      </rPr>
      <t xml:space="preserve"> - Voice sounder beacon, Red LED,</t>
    </r>
    <r>
      <rPr>
        <b/>
        <sz val="10"/>
        <rFont val="Arial"/>
        <family val="2"/>
      </rPr>
      <t xml:space="preserve"> Indicator Mode</t>
    </r>
  </si>
  <si>
    <r>
      <t>FDS227-WW, FDS227-RW</t>
    </r>
    <r>
      <rPr>
        <sz val="10"/>
        <rFont val="Arial"/>
        <family val="2"/>
      </rPr>
      <t xml:space="preserve"> - Voice sounder beacon, </t>
    </r>
    <r>
      <rPr>
        <b/>
        <sz val="10"/>
        <rFont val="Arial"/>
        <family val="2"/>
      </rPr>
      <t>White LED, High Intensity</t>
    </r>
  </si>
  <si>
    <r>
      <t xml:space="preserve">FDS227-WW, FDS227-RW </t>
    </r>
    <r>
      <rPr>
        <sz val="10"/>
        <color rgb="FFC0C0C0"/>
        <rFont val="Arial"/>
        <family val="2"/>
      </rPr>
      <t>- Voice sounder beacon, White LED,</t>
    </r>
    <r>
      <rPr>
        <b/>
        <sz val="10"/>
        <color indexed="22"/>
        <rFont val="Arial"/>
        <family val="2"/>
      </rPr>
      <t xml:space="preserve"> </t>
    </r>
    <r>
      <rPr>
        <b/>
        <sz val="10"/>
        <rFont val="Arial"/>
        <family val="2"/>
      </rPr>
      <t>Middle Intensity</t>
    </r>
  </si>
  <si>
    <r>
      <t xml:space="preserve">FDS227-WW, FDS227-RW </t>
    </r>
    <r>
      <rPr>
        <sz val="10"/>
        <color rgb="FFC0C0C0"/>
        <rFont val="Arial"/>
        <family val="2"/>
      </rPr>
      <t>- Voice sounder beacon, White LED,</t>
    </r>
    <r>
      <rPr>
        <b/>
        <sz val="10"/>
        <rFont val="Arial"/>
        <family val="2"/>
      </rPr>
      <t xml:space="preserve"> Low Intensity</t>
    </r>
  </si>
  <si>
    <r>
      <t>FDS227-WW, FDS227-RW</t>
    </r>
    <r>
      <rPr>
        <sz val="10"/>
        <color rgb="FFC0C0C0"/>
        <rFont val="Arial"/>
        <family val="2"/>
      </rPr>
      <t xml:space="preserve"> - Voice sounder beacon, White LED, </t>
    </r>
    <r>
      <rPr>
        <b/>
        <sz val="10"/>
        <rFont val="Arial"/>
        <family val="2"/>
      </rPr>
      <t>Indicator Mode</t>
    </r>
  </si>
  <si>
    <r>
      <t>FDSB227-WR</t>
    </r>
    <r>
      <rPr>
        <sz val="10"/>
        <rFont val="Arial"/>
        <family val="2"/>
      </rPr>
      <t xml:space="preserve"> - Voice sounder beacon base, </t>
    </r>
    <r>
      <rPr>
        <b/>
        <sz val="10"/>
        <rFont val="Arial"/>
        <family val="2"/>
      </rPr>
      <t>Red LED, High Intensity</t>
    </r>
  </si>
  <si>
    <r>
      <rPr>
        <b/>
        <sz val="10"/>
        <color indexed="22"/>
        <rFont val="Arial"/>
        <family val="2"/>
      </rPr>
      <t>FDSB227-WR -</t>
    </r>
    <r>
      <rPr>
        <sz val="10"/>
        <color indexed="22"/>
        <rFont val="Arial"/>
        <family val="2"/>
      </rPr>
      <t xml:space="preserve"> Voice sounder beacon base, Red LED,</t>
    </r>
    <r>
      <rPr>
        <sz val="10"/>
        <rFont val="Arial"/>
        <family val="2"/>
      </rPr>
      <t xml:space="preserve"> </t>
    </r>
    <r>
      <rPr>
        <b/>
        <sz val="10"/>
        <rFont val="Arial"/>
        <family val="2"/>
      </rPr>
      <t>Middle Intensity</t>
    </r>
  </si>
  <si>
    <r>
      <rPr>
        <b/>
        <sz val="10"/>
        <color indexed="22"/>
        <rFont val="Arial"/>
        <family val="2"/>
      </rPr>
      <t>FDSB227-WR -</t>
    </r>
    <r>
      <rPr>
        <sz val="10"/>
        <color indexed="22"/>
        <rFont val="Arial"/>
        <family val="2"/>
      </rPr>
      <t xml:space="preserve"> Voice sounder beacon base,</t>
    </r>
    <r>
      <rPr>
        <sz val="10"/>
        <color rgb="FFC0C0C0"/>
        <rFont val="Arial"/>
        <family val="2"/>
      </rPr>
      <t xml:space="preserve"> Red LED,</t>
    </r>
    <r>
      <rPr>
        <b/>
        <sz val="10"/>
        <rFont val="Arial"/>
        <family val="2"/>
      </rPr>
      <t xml:space="preserve"> Low Intensity</t>
    </r>
  </si>
  <si>
    <r>
      <rPr>
        <b/>
        <sz val="10"/>
        <color indexed="22"/>
        <rFont val="Arial"/>
        <family val="2"/>
      </rPr>
      <t xml:space="preserve">FDSB227-WR - </t>
    </r>
    <r>
      <rPr>
        <sz val="10"/>
        <color indexed="22"/>
        <rFont val="Arial"/>
        <family val="2"/>
      </rPr>
      <t>Voice sounder beacon base,</t>
    </r>
    <r>
      <rPr>
        <b/>
        <sz val="10"/>
        <color indexed="22"/>
        <rFont val="Arial"/>
        <family val="2"/>
      </rPr>
      <t xml:space="preserve"> </t>
    </r>
    <r>
      <rPr>
        <sz val="10"/>
        <color rgb="FFC0C0C0"/>
        <rFont val="Arial"/>
        <family val="2"/>
      </rPr>
      <t xml:space="preserve">Red LED, </t>
    </r>
    <r>
      <rPr>
        <b/>
        <sz val="10"/>
        <rFont val="Arial"/>
        <family val="2"/>
      </rPr>
      <t>Indicator Mode</t>
    </r>
  </si>
  <si>
    <r>
      <rPr>
        <b/>
        <sz val="10"/>
        <rFont val="Arial"/>
        <family val="2"/>
      </rPr>
      <t xml:space="preserve">FDSB227-WW - </t>
    </r>
    <r>
      <rPr>
        <sz val="10"/>
        <rFont val="Arial"/>
        <family val="2"/>
      </rPr>
      <t xml:space="preserve">Voice sounder beacon base, </t>
    </r>
    <r>
      <rPr>
        <b/>
        <sz val="10"/>
        <rFont val="Arial"/>
        <family val="2"/>
      </rPr>
      <t>White LED, High Intensity</t>
    </r>
  </si>
  <si>
    <r>
      <rPr>
        <b/>
        <sz val="10"/>
        <color indexed="22"/>
        <rFont val="Arial"/>
        <family val="2"/>
      </rPr>
      <t>FDSB227-WW -</t>
    </r>
    <r>
      <rPr>
        <sz val="10"/>
        <color indexed="22"/>
        <rFont val="Arial"/>
        <family val="2"/>
      </rPr>
      <t xml:space="preserve"> Voice sounder beacon base,</t>
    </r>
    <r>
      <rPr>
        <sz val="10"/>
        <color rgb="FFC0C0C0"/>
        <rFont val="Arial"/>
        <family val="2"/>
      </rPr>
      <t xml:space="preserve"> White LED, </t>
    </r>
    <r>
      <rPr>
        <b/>
        <sz val="10"/>
        <rFont val="Arial"/>
        <family val="2"/>
      </rPr>
      <t>Middle Intensity</t>
    </r>
  </si>
  <si>
    <r>
      <rPr>
        <b/>
        <sz val="10"/>
        <color indexed="22"/>
        <rFont val="Arial"/>
        <family val="2"/>
      </rPr>
      <t>FDSB227-WW -</t>
    </r>
    <r>
      <rPr>
        <sz val="10"/>
        <color indexed="22"/>
        <rFont val="Arial"/>
        <family val="2"/>
      </rPr>
      <t xml:space="preserve"> Voice sounder beacon base, </t>
    </r>
    <r>
      <rPr>
        <sz val="10"/>
        <color rgb="FFC0C0C0"/>
        <rFont val="Arial"/>
        <family val="2"/>
      </rPr>
      <t>White LED,</t>
    </r>
    <r>
      <rPr>
        <b/>
        <sz val="10"/>
        <color indexed="22"/>
        <rFont val="Arial"/>
        <family val="2"/>
      </rPr>
      <t xml:space="preserve"> </t>
    </r>
    <r>
      <rPr>
        <b/>
        <sz val="10"/>
        <rFont val="Arial"/>
        <family val="2"/>
      </rPr>
      <t>Low Intensity</t>
    </r>
  </si>
  <si>
    <r>
      <rPr>
        <b/>
        <sz val="10"/>
        <color rgb="FFC0C0C0"/>
        <rFont val="Arial"/>
        <family val="2"/>
      </rPr>
      <t>FDSB227-WW</t>
    </r>
    <r>
      <rPr>
        <sz val="10"/>
        <color indexed="22"/>
        <rFont val="Arial"/>
        <family val="2"/>
      </rPr>
      <t xml:space="preserve"> - Voice sounder beacon base</t>
    </r>
    <r>
      <rPr>
        <sz val="10"/>
        <color rgb="FFC0C0C0"/>
        <rFont val="Arial"/>
        <family val="2"/>
      </rPr>
      <t>, White LED,</t>
    </r>
    <r>
      <rPr>
        <b/>
        <sz val="10"/>
        <rFont val="Arial"/>
        <family val="2"/>
      </rPr>
      <t xml:space="preserve"> Indicator Mode</t>
    </r>
  </si>
  <si>
    <t>External AI-Control</t>
  </si>
  <si>
    <t>DJ119x, FDAI9x - Ext. AI-Control</t>
  </si>
  <si>
    <t>DJ119x , FDAI9x - Ext. AI-Control Inverse</t>
  </si>
  <si>
    <t>SPF5100 - Control module</t>
  </si>
  <si>
    <t>SPF5100 - Control module Inverse</t>
  </si>
  <si>
    <t>Operation and indication devices</t>
  </si>
  <si>
    <t>FT2001 (24 LED, supply over C-NET) - Mimic</t>
  </si>
  <si>
    <t>FT2001 (36 LED, supply over C-NET) - Mimic</t>
  </si>
  <si>
    <t>FT2001 (48 LED, supply over C-NET - Mimic</t>
  </si>
  <si>
    <t>FT2001 (with external supply) - Mimic</t>
  </si>
  <si>
    <t>FT2010 (supply over C-NET) - FRT</t>
  </si>
  <si>
    <t>FT2010 (with external supply) - FRT</t>
  </si>
  <si>
    <t>FT2011 (supply over C-NET) - FRD</t>
  </si>
  <si>
    <t>FT2011 (with external supply) - FRD</t>
  </si>
  <si>
    <t>FDCAI221 - Addressable alarm indicator</t>
  </si>
  <si>
    <t>Reserve for new devices</t>
  </si>
  <si>
    <t xml:space="preserve">!! Do not fill in new lines !! </t>
  </si>
  <si>
    <t>!! Problem with indirect links !!</t>
  </si>
  <si>
    <r>
      <t xml:space="preserve">Intrinsically safe stub lines 1 (Ex)  - </t>
    </r>
    <r>
      <rPr>
        <b/>
        <i/>
        <sz val="10"/>
        <color indexed="60"/>
        <rFont val="Arial"/>
        <family val="2"/>
      </rPr>
      <t xml:space="preserve"> Line capacitance max. 82nF, line inductance max. 2.3mH, line resistance max. 50 Ohm</t>
    </r>
  </si>
  <si>
    <t>FDCL221-Ex - Line adaptor Ex</t>
  </si>
  <si>
    <t>OOH740-A9-Ex - Neural fire detector Ex</t>
  </si>
  <si>
    <t>Stk.</t>
  </si>
  <si>
    <t>FDM223-Ex - Manual call point Ex</t>
  </si>
  <si>
    <t>Ex-Line Adaptor (FDCL221-Ex)</t>
  </si>
  <si>
    <r>
      <t xml:space="preserve">Intrinsically safe stub lines 2 (Ex)  - </t>
    </r>
    <r>
      <rPr>
        <b/>
        <i/>
        <sz val="10"/>
        <color indexed="60"/>
        <rFont val="Arial"/>
        <family val="2"/>
      </rPr>
      <t xml:space="preserve"> Line capacitance max. 82nF, line inductance max. 2.3mH, line resistance max. 50 Ohm</t>
    </r>
  </si>
  <si>
    <t>End line calculation</t>
  </si>
  <si>
    <t>Plausibility wireless device (FDCW221)</t>
  </si>
  <si>
    <t>Plausibility SWiNG wireless device (FDCW241)</t>
  </si>
  <si>
    <t>Amount of FDCIO Input/Output module per loop / stub</t>
  </si>
  <si>
    <t>Amount of FDCIO Input/Output module per line card</t>
  </si>
  <si>
    <t>Amount of FT2001 operation devices per loop / stub</t>
  </si>
  <si>
    <t>Amount of FT2001 operation devices per loop / stub) per line card</t>
  </si>
  <si>
    <t>Amount of FRT / FRD operation devices per loop / stub</t>
  </si>
  <si>
    <t>Amount of FRT / FRD operation devices .per line card</t>
  </si>
  <si>
    <t>Plausibility Ex-Adapter (FDCL221-Ex)</t>
  </si>
  <si>
    <t>Input cable characteristics</t>
  </si>
  <si>
    <t>Cable characteristics</t>
  </si>
  <si>
    <t>Cable length for line resistor</t>
  </si>
  <si>
    <t>m</t>
  </si>
  <si>
    <t>Cable length for line capacity</t>
  </si>
  <si>
    <t>Resistance value R' of cable</t>
  </si>
  <si>
    <t>Ohm/km</t>
  </si>
  <si>
    <t>Capacitance value Cs' of cable</t>
  </si>
  <si>
    <t>nF/km</t>
  </si>
  <si>
    <t>Cable type</t>
  </si>
  <si>
    <t>Enter cable parameter manually</t>
  </si>
  <si>
    <t>Choose Cal.</t>
  </si>
  <si>
    <t>Worst case</t>
  </si>
  <si>
    <t>Calculation characteristics</t>
  </si>
  <si>
    <t>Cable length at start to first device</t>
  </si>
  <si>
    <t>Cable length at end to last device</t>
  </si>
  <si>
    <t>Average distance between devices</t>
  </si>
  <si>
    <t>Average distance between low MK devices</t>
  </si>
  <si>
    <t>Average distance between high MK devices</t>
  </si>
  <si>
    <t>Plausibility cable lengths</t>
  </si>
  <si>
    <t>- Length for line resistor &amp; definition R' see document A6V10210362</t>
  </si>
  <si>
    <t>- Length for line capacity &amp; definition Cs' see document A6V10210362</t>
  </si>
  <si>
    <t>- Ex line lengths need not be added here (according to A6V10324618 and to FDCL221-Ex specification A6V10333771)</t>
  </si>
  <si>
    <t>Analysis of configuration</t>
  </si>
  <si>
    <t>Device information</t>
  </si>
  <si>
    <t>Adressindex (AK) per Loop / Stub</t>
  </si>
  <si>
    <t>Total Adressindex (AK) per Line Card</t>
  </si>
  <si>
    <t>Isolator index (TK)</t>
  </si>
  <si>
    <t>Limit for MK Low/High decision</t>
  </si>
  <si>
    <t>Amount Low MK devices (Adressindex)</t>
  </si>
  <si>
    <t>Amount High MK devices (Adressindex)</t>
  </si>
  <si>
    <t>Amount Total MK devices (Adressindex)</t>
  </si>
  <si>
    <t>Quietindex (RK) per Loop / Stub</t>
  </si>
  <si>
    <t>Deviceindex (MK) per Loop / Stub</t>
  </si>
  <si>
    <t>Total Deviceindex (MK) per Line Card</t>
  </si>
  <si>
    <t>Ex-Line calculation</t>
  </si>
  <si>
    <t>Capacitance Extra Load Ex-Line 1</t>
  </si>
  <si>
    <t>nF</t>
  </si>
  <si>
    <t>Minimum Line Voltage Ex-Line 1 (less than 19V)</t>
  </si>
  <si>
    <t>Capacitance Extra Load Ex-Line 2</t>
  </si>
  <si>
    <t>Minimum Line Voltage Ex-Line 2 (less than 19V)</t>
  </si>
  <si>
    <t>Alarm Indicator Current for Ex-Line (only if active)</t>
  </si>
  <si>
    <t>Minimal Line voltage</t>
  </si>
  <si>
    <t>Is minimal Device Voltage 16V</t>
  </si>
  <si>
    <t>Minimal Device Voltage</t>
  </si>
  <si>
    <t>Additional Line information</t>
  </si>
  <si>
    <t>Leak current</t>
  </si>
  <si>
    <t>Amount of Alarm Indicator Devices</t>
  </si>
  <si>
    <t>Alarm Indicator Current</t>
  </si>
  <si>
    <t>Maximum Cable Length at Start/End for Low MK devices</t>
  </si>
  <si>
    <t>Maximum Cable Length at Start/End for High MK devices</t>
  </si>
  <si>
    <t>Product Rdet*TK (with High ohmic FET isolator)</t>
  </si>
  <si>
    <t>Ohm</t>
  </si>
  <si>
    <t>Product Rdet*TK (with High and Low ohmic FET isolator)</t>
  </si>
  <si>
    <t>Alarm calculation</t>
  </si>
  <si>
    <t>Energy Efficency Alarm Voltage at Line Start</t>
  </si>
  <si>
    <t>Energy Efficency Alarm per Loop possible</t>
  </si>
  <si>
    <t xml:space="preserve">Energy Efficency Alarm Total possible </t>
  </si>
  <si>
    <t>Energy Efficency Alarm max. line voltage</t>
  </si>
  <si>
    <t>Alarm Voltage at Line Start, 1st calculation</t>
  </si>
  <si>
    <t>Alarm Voltage at Line before Cable, 1st calculation</t>
  </si>
  <si>
    <t>Cable resistor between last device and start line</t>
  </si>
  <si>
    <t>Alarm Current, 1st calculation</t>
  </si>
  <si>
    <t>Alarm Voltage at Line Start after recursion</t>
  </si>
  <si>
    <t>Alarm Voltage at Line End after recursion</t>
  </si>
  <si>
    <t>Maximum alarm current per Loop / Stub</t>
  </si>
  <si>
    <t>Alarm current per Loop / Stub</t>
  </si>
  <si>
    <t>Maximum alarm current per Line Card</t>
  </si>
  <si>
    <t>Total alarm current per Line Card</t>
  </si>
  <si>
    <t>Current consumption alarm (at Panel by 24V)</t>
  </si>
  <si>
    <t>Quiet calculation</t>
  </si>
  <si>
    <t>Energy Efficency Quiet Voltage at Line Start</t>
  </si>
  <si>
    <t>Energy Efficency Quiet per Loop</t>
  </si>
  <si>
    <t>Energy Efficency Quiet Total possible</t>
  </si>
  <si>
    <t>Energy Efficency Quiet max. line voltage</t>
  </si>
  <si>
    <t>Quiet Voltage at Line Start, 1st calculation</t>
  </si>
  <si>
    <t>Quiet Voltage at Line Start after recursion</t>
  </si>
  <si>
    <t>Quiet Voltage at Line End after recursion</t>
  </si>
  <si>
    <t>Quiet current per Loop / Stub</t>
  </si>
  <si>
    <t>Total quiet current per Line Card</t>
  </si>
  <si>
    <t>Current consumption quiet (at Panel by 24V)</t>
  </si>
  <si>
    <t>Cabling information</t>
  </si>
  <si>
    <t>Line Resistors</t>
  </si>
  <si>
    <t>Resistor load per Loop / Stub</t>
  </si>
  <si>
    <t>Additional possible resistor load per Loop / Stub (approximate estimate, dRmax)</t>
  </si>
  <si>
    <t>Additional possible cable length per Loop / Stub (approximate estimate)</t>
  </si>
  <si>
    <t>Additional possible MK per Loop / Stub (approximate estimate)</t>
  </si>
  <si>
    <t>Max. possible line resistor (only with High ohmic FET isolator "old formula")</t>
  </si>
  <si>
    <t>Max. possible line resistor (with High and Low ohmic FET isolator "old formula")</t>
  </si>
  <si>
    <t>Line Capacitance</t>
  </si>
  <si>
    <t>Maximum line capacitive per Loop / Stub</t>
  </si>
  <si>
    <t>Cable capacitive per Loop / Stub</t>
  </si>
  <si>
    <t>Capacitive extra load of devices per Loop / Stub</t>
  </si>
  <si>
    <t>Maximum line capacitive per Line Card</t>
  </si>
  <si>
    <t>Total capacitive load per Line Card</t>
  </si>
  <si>
    <t>Refresh Check</t>
  </si>
  <si>
    <t>Refresh Calculation Necessary</t>
  </si>
  <si>
    <t>Configuration Check</t>
  </si>
  <si>
    <t>Is Line Configuration OK</t>
  </si>
  <si>
    <t>Is Card Configuration OK</t>
  </si>
  <si>
    <t>Button Text</t>
  </si>
  <si>
    <t>Calculation Check</t>
  </si>
  <si>
    <t>Is Line calculation possible (wrong type at input fields)</t>
  </si>
  <si>
    <t>General characteristic values</t>
  </si>
  <si>
    <t>Max. cablelength resistor</t>
  </si>
  <si>
    <t>maxLengthR</t>
  </si>
  <si>
    <t>240 Ohm = 72 Ohm/km * 3300m (MP1.1 only 2500m)</t>
  </si>
  <si>
    <t>Max. cablelength capacity</t>
  </si>
  <si>
    <t>maxLengthC</t>
  </si>
  <si>
    <t>(no restriction, value could be higher)</t>
  </si>
  <si>
    <t>Max. Adressindex per Stub</t>
  </si>
  <si>
    <t>MaxAKStub</t>
  </si>
  <si>
    <t>Device</t>
  </si>
  <si>
    <t>Max. Adressindex per Loop</t>
  </si>
  <si>
    <t>MaxAKLoop</t>
  </si>
  <si>
    <t>(restriction trough startup time)</t>
  </si>
  <si>
    <t>Max. Adressindex per Module</t>
  </si>
  <si>
    <t>MaxAKModule</t>
  </si>
  <si>
    <t>Max. current per Module</t>
  </si>
  <si>
    <t>Imax</t>
  </si>
  <si>
    <t>(distribution free between Loop and Stub)</t>
  </si>
  <si>
    <t>ImaxStation</t>
  </si>
  <si>
    <t>(@ 24V, inkl. Wirkungsgrad DC/DC)</t>
  </si>
  <si>
    <t>Max. leakcurrent per Loop/Stub</t>
  </si>
  <si>
    <t>Ileak</t>
  </si>
  <si>
    <t>(Vdetmin / 1500 Ohm)</t>
  </si>
  <si>
    <t>Max. leakcurrent per Module</t>
  </si>
  <si>
    <t>IleakModule</t>
  </si>
  <si>
    <t>Min. line voltage</t>
  </si>
  <si>
    <t>Vline_min</t>
  </si>
  <si>
    <t>Min. line voltage energy efficency</t>
  </si>
  <si>
    <t>Vline_EnergyEfficency_min</t>
  </si>
  <si>
    <t>Min. detector voltage</t>
  </si>
  <si>
    <t>Vdet_min</t>
  </si>
  <si>
    <t>Min. beacon voltage AD18</t>
  </si>
  <si>
    <t>Vdet_min_AD18</t>
  </si>
  <si>
    <t>Nom. Answer voltage</t>
  </si>
  <si>
    <t>Vans</t>
  </si>
  <si>
    <t>Detector Current</t>
  </si>
  <si>
    <t>Idet</t>
  </si>
  <si>
    <t>Operation indicator factor</t>
  </si>
  <si>
    <t>OperationIndicatorFactor</t>
  </si>
  <si>
    <t>Current for Operation indicator ~180uA -&gt; 180uA/250uA</t>
  </si>
  <si>
    <t>Internal alarm indicator current</t>
  </si>
  <si>
    <t>I_Iai</t>
  </si>
  <si>
    <t>Amount of Internal alarm indicators</t>
  </si>
  <si>
    <t>N_Iai</t>
  </si>
  <si>
    <t>External alarm indicator current</t>
  </si>
  <si>
    <t>I_Eai</t>
  </si>
  <si>
    <t>Amount of External alarm indicators</t>
  </si>
  <si>
    <t>N_Eai</t>
  </si>
  <si>
    <t>Steady on Internal alarm indicator current</t>
  </si>
  <si>
    <t>I_IaiSteadyOn</t>
  </si>
  <si>
    <t>3ms/25ms*10mA (LED is every 25ms for 3ms active, current 10mA)</t>
  </si>
  <si>
    <t>Amount of steadyOn internal alarm indicators (GB)</t>
  </si>
  <si>
    <t>N_IaiSteadyOn_GB</t>
  </si>
  <si>
    <t>GB standard demand 32 devices on alarm</t>
  </si>
  <si>
    <t>Amount of steadyOn internal alarm indicators (operation indicator)</t>
  </si>
  <si>
    <t>N_IaiSteadyOn_OI</t>
  </si>
  <si>
    <t>max. 10 devices on alarm</t>
  </si>
  <si>
    <t>Duty Cycle</t>
  </si>
  <si>
    <t>DC</t>
  </si>
  <si>
    <t>Max. answer current resistor</t>
  </si>
  <si>
    <t>Rans</t>
  </si>
  <si>
    <t>250 Ohm = (5.5V / 15mA) - 120 Ohm / resistor with Detectors FET</t>
  </si>
  <si>
    <t>Max. cable resistor</t>
  </si>
  <si>
    <t>Rcbl</t>
  </si>
  <si>
    <t>240 Ohm = 72 Ohm/km * 3300m (MP1.1 only 180 Ohm)</t>
  </si>
  <si>
    <t>Max. FET resistor</t>
  </si>
  <si>
    <t>Rdet</t>
  </si>
  <si>
    <t>Max. FET resistor for low Typ</t>
  </si>
  <si>
    <t>Rdet_low</t>
  </si>
  <si>
    <t>Increase capacity from (Rc)</t>
  </si>
  <si>
    <t>IncCapRc</t>
  </si>
  <si>
    <t>Capacity &gt;Rc</t>
  </si>
  <si>
    <t>CmaxGreatRc</t>
  </si>
  <si>
    <t>Capacity &lt;Rc</t>
  </si>
  <si>
    <t>CmaxSmalRc</t>
  </si>
  <si>
    <t>Max. capacity per Module</t>
  </si>
  <si>
    <t>MaxC</t>
  </si>
  <si>
    <t>Max. numbers of wireless device per gateway</t>
  </si>
  <si>
    <t>MaxRadioDevice</t>
  </si>
  <si>
    <t>Max. numbers of wireless device per gateway SWiNG</t>
  </si>
  <si>
    <t>MaxSwingDevice</t>
  </si>
  <si>
    <t>Maximum number of FDCIO per Line Card</t>
  </si>
  <si>
    <t>MaxFDCIO_Device</t>
  </si>
  <si>
    <t>Maximum number of FT2001 per Line Card</t>
  </si>
  <si>
    <t>MaxFT2001_Device</t>
  </si>
  <si>
    <t>Maximum number of FRT / FRD per Line Card</t>
  </si>
  <si>
    <t>MaxFRT_FRD_Device</t>
  </si>
  <si>
    <t>P2 Ex-Stub characteristic values</t>
  </si>
  <si>
    <t>Max. leakcurrent per Ex-Stub</t>
  </si>
  <si>
    <t>IleakEx</t>
  </si>
  <si>
    <t>Ex-Stub rules and calculation basis</t>
  </si>
  <si>
    <t>Min. detector voltage with FDCL-Ex</t>
  </si>
  <si>
    <t>VdetEx_min</t>
  </si>
  <si>
    <t>- FDCL221-Ex together with device load is added to line</t>
  </si>
  <si>
    <t>Max. ex line cable res. (incl. Barriere)</t>
  </si>
  <si>
    <t>RlEx</t>
  </si>
  <si>
    <t xml:space="preserve">
- from the load a minimum FDCL22-1Ex input voltage is resulting</t>
  </si>
  <si>
    <t>Max. loop cable resistance Ex</t>
  </si>
  <si>
    <t>RansEx</t>
  </si>
  <si>
    <t>- line parameters of Ex-Line need not be specified,</t>
  </si>
  <si>
    <t>Ex-transformer current ratio</t>
  </si>
  <si>
    <t>ConvIEx</t>
  </si>
  <si>
    <t xml:space="preserve">  worst case values are considered  (50 Ohm, 82nF)</t>
  </si>
  <si>
    <t>Ex-transformer voltage ratio</t>
  </si>
  <si>
    <t>ConvUEx</t>
  </si>
  <si>
    <t>- max. line resistance before FDCL221-Ex is 190 Ohm</t>
  </si>
  <si>
    <t>Ex-voltagedrop_trafo</t>
  </si>
  <si>
    <t>VdropEx</t>
  </si>
  <si>
    <t>- up to 2 FDCL221-Ex per Loop are possible, only 1 on a stub</t>
  </si>
  <si>
    <t>Capacitive Load FDCL221-Ex</t>
  </si>
  <si>
    <t>C_FDCL</t>
  </si>
  <si>
    <t>- FDCL221-Ex adds 200nF capacitive load to the line</t>
  </si>
  <si>
    <t>Upper Limit for minimal FDCL221-Ex input voltage</t>
  </si>
  <si>
    <t>V_FDCL_ul</t>
  </si>
  <si>
    <t>- FDCL221-Ex minimum input voltage must be below 19V (output clamp)</t>
  </si>
  <si>
    <t>Max. number of detectors in Alarm on one FDCL221-Ex</t>
  </si>
  <si>
    <t>N_AI_Ex</t>
  </si>
  <si>
    <t>- 10% of allowed devices on a stub; accepted by PM for CN</t>
  </si>
  <si>
    <t>Formula for determination of minimal Fdnet line voltage with a connected Fdnet Ex-stub:</t>
  </si>
  <si>
    <t>Vline_min may not be larger than V_FDCL_ul, otherwise</t>
  </si>
  <si>
    <t>the input is clipped if to avoid unsafe voltages at the Ex-line side</t>
  </si>
  <si>
    <t>Planning of MS9I detector line (one line card)</t>
  </si>
  <si>
    <t>With the project planning of the detector lines the load of the line cards are verified. This results in the definite:</t>
  </si>
  <si>
    <t>- load of the line card in idle and alarm state</t>
  </si>
  <si>
    <t>Definitions:</t>
  </si>
  <si>
    <r>
      <t xml:space="preserve">1.) Lineindex loop </t>
    </r>
    <r>
      <rPr>
        <b/>
        <sz val="10"/>
        <rFont val="Arial"/>
        <family val="2"/>
      </rPr>
      <t>ALK = 50</t>
    </r>
    <r>
      <rPr>
        <sz val="10"/>
        <rFont val="Arial"/>
        <family val="2"/>
      </rPr>
      <t xml:space="preserve"> and lineindex stub </t>
    </r>
    <r>
      <rPr>
        <b/>
        <sz val="10"/>
        <rFont val="Arial"/>
        <family val="2"/>
      </rPr>
      <t xml:space="preserve">ALK = 32 </t>
    </r>
    <r>
      <rPr>
        <sz val="10"/>
        <rFont val="Arial"/>
        <family val="2"/>
      </rPr>
      <t xml:space="preserve">(connection capacity for one device line or stub) </t>
    </r>
  </si>
  <si>
    <r>
      <t xml:space="preserve">2.) Loadindex </t>
    </r>
    <r>
      <rPr>
        <b/>
        <sz val="10"/>
        <rFont val="Arial"/>
        <family val="2"/>
      </rPr>
      <t>AEK = loadfactor for one device</t>
    </r>
    <r>
      <rPr>
        <sz val="10"/>
        <rFont val="Arial"/>
        <family val="2"/>
      </rPr>
      <t xml:space="preserve"> (every device typ has another loadfactor)</t>
    </r>
  </si>
  <si>
    <t>3.) Maximum lineload: total of AEK for one device line must be smaller than lineindex ALK</t>
  </si>
  <si>
    <t>General characteristic values:</t>
  </si>
  <si>
    <t>1.) Max. cable resistor with 50 devices</t>
  </si>
  <si>
    <t>50 Ohm (with 50 devices)</t>
  </si>
  <si>
    <t>2.) Max. capacity per Loop or Stub</t>
  </si>
  <si>
    <t>300 nF</t>
  </si>
  <si>
    <t>1.) Define the topology of the detector lines (loop or stub)</t>
  </si>
  <si>
    <t>2.) Define amount of K5M010 on external supply</t>
  </si>
  <si>
    <t>3.) Calculate loadfactors (ALK's) for every loop or stub (including K5M010 factors)</t>
  </si>
  <si>
    <t>--&gt; For ALK definition click on pdf-symbole beside</t>
  </si>
  <si>
    <t xml:space="preserve">4.) Define for K5M010 on external supply the line configuration (switch position) </t>
  </si>
  <si>
    <t>5.) All data are now complete, the program calculates the load of the linecard in idle and alarm state</t>
  </si>
  <si>
    <t>In alarm-state, a worst case of 3 devices per loop/stub are calculated on alarm</t>
  </si>
  <si>
    <t>For K5M010 on external supply, in alarm-state, a worst case of 1 stub for every K5M010 devices is calculated on alarm</t>
  </si>
  <si>
    <t>Current on LineDriver voltage (@24.9V)</t>
  </si>
  <si>
    <t>Current on station voltage (@24V)</t>
  </si>
  <si>
    <t>Max. current per line card MS9i</t>
  </si>
  <si>
    <t>(2 x 50mA @ 24.9V)</t>
  </si>
  <si>
    <t>(@ 24V bei 85% Wirkungsgrad)</t>
  </si>
  <si>
    <t>Max. supply output for external MS9i devices</t>
  </si>
  <si>
    <t>1 AEK is equivalent to 400uA +20%</t>
  </si>
  <si>
    <t>(@ 24V)</t>
  </si>
  <si>
    <t>Alarm current offset (3 devices on alarm)</t>
  </si>
  <si>
    <t>Max. K5M010 on external supply</t>
  </si>
  <si>
    <t>device</t>
  </si>
  <si>
    <t>Quiescent current K5M010</t>
  </si>
  <si>
    <t>Alarm current offset K5M010 (one stub on alarm)</t>
  </si>
  <si>
    <t xml:space="preserve">Endglieder </t>
  </si>
  <si>
    <t>max AEK</t>
  </si>
  <si>
    <t>Amount on K5M010</t>
  </si>
  <si>
    <t>loop</t>
  </si>
  <si>
    <t>stub</t>
  </si>
  <si>
    <t>loop/stub 1</t>
  </si>
  <si>
    <t>loop/stub 2</t>
  </si>
  <si>
    <t>Quiet current linecard UART without devices</t>
  </si>
  <si>
    <t>A   (@ 24V)</t>
  </si>
  <si>
    <t>Amount</t>
  </si>
  <si>
    <t>configuration</t>
  </si>
  <si>
    <t>ALK (loadfactor)</t>
  </si>
  <si>
    <t>Connection 1 (loop or stub)</t>
  </si>
  <si>
    <t>(including K5M010)</t>
  </si>
  <si>
    <t>Connection 2 (loop or stub)</t>
  </si>
  <si>
    <t>K5M010 on external supply</t>
  </si>
  <si>
    <t>Switch position on K5M010</t>
  </si>
  <si>
    <t>Amount of K5M010 on external supply</t>
  </si>
  <si>
    <t>all switch open</t>
  </si>
  <si>
    <t xml:space="preserve">(max. 6 devices with 4 stubs per K5M010) </t>
  </si>
  <si>
    <t>Sx1 switch closed</t>
  </si>
  <si>
    <t>Sx2 switch closed</t>
  </si>
  <si>
    <t>Sx3 switch closed</t>
  </si>
  <si>
    <t>Overall current (at panel by 24V)</t>
  </si>
  <si>
    <t xml:space="preserve"> (@ 24V)</t>
  </si>
  <si>
    <t>Planning of Collective detector line (one line card)</t>
  </si>
  <si>
    <t>- number of stubs</t>
  </si>
  <si>
    <r>
      <t xml:space="preserve">1.) Sourceindex </t>
    </r>
    <r>
      <rPr>
        <b/>
        <sz val="10"/>
        <rFont val="Arial"/>
        <family val="2"/>
      </rPr>
      <t>KLK = 32</t>
    </r>
    <r>
      <rPr>
        <sz val="10"/>
        <rFont val="Arial"/>
        <family val="2"/>
      </rPr>
      <t xml:space="preserve"> (connection capacity for one device line) </t>
    </r>
  </si>
  <si>
    <r>
      <t xml:space="preserve">2.) Loadindex </t>
    </r>
    <r>
      <rPr>
        <b/>
        <sz val="10"/>
        <rFont val="Arial"/>
        <family val="2"/>
      </rPr>
      <t>KMK = loadfactor for one device</t>
    </r>
    <r>
      <rPr>
        <sz val="10"/>
        <rFont val="Arial"/>
        <family val="2"/>
      </rPr>
      <t xml:space="preserve"> (every device typ has another loadfactor)</t>
    </r>
  </si>
  <si>
    <t>3.) Maximum lineload: Total of KMK for one device line must be smaller than sourceindex KLK (32)</t>
  </si>
  <si>
    <t>1.) Max. cable resistor per stub</t>
  </si>
  <si>
    <t>150 Ohm (Transzorb diode), 250 Ohm (EOL22(Ex), 3.3kOhm, 4.7kOhm)</t>
  </si>
  <si>
    <t>2.) Max. cable capacity per stub</t>
  </si>
  <si>
    <t>300 nF (for all line typs)</t>
  </si>
  <si>
    <t>1.) Define the end of line (EOF) for every stub</t>
  </si>
  <si>
    <t>2.) All data are now complete, the program calculates the load of the line card in idle and alarm state</t>
  </si>
  <si>
    <t>As a simplification, the calculations are carried out always with a KLK of 32</t>
  </si>
  <si>
    <t xml:space="preserve">The influence of the KLK's on the calculations are slight.  </t>
  </si>
  <si>
    <t>Current on LineDriver Voltage (@30V)</t>
  </si>
  <si>
    <t>Current on Station Voltage (@24V)</t>
  </si>
  <si>
    <t>Max. Current per Collective Line Card</t>
  </si>
  <si>
    <t>A (8 x 75mA @ 30V)</t>
  </si>
  <si>
    <t>Max. Quellen-Kennzahl KLK per stub</t>
  </si>
  <si>
    <t>1 KMK is equivalent to 100uA +/- 50%</t>
  </si>
  <si>
    <t>A (@ 30V)</t>
  </si>
  <si>
    <t>Max. devices</t>
  </si>
  <si>
    <t>No grey zone transzorb (20V): quiet current</t>
  </si>
  <si>
    <t>KLK kein Einfluss</t>
  </si>
  <si>
    <t>A  (@ 30V)</t>
  </si>
  <si>
    <t>A  (@ 24V bei 85%)</t>
  </si>
  <si>
    <t>A  (@ 24V mit 10% Reserve)</t>
  </si>
  <si>
    <t>No grey zone transzorb (20V): alarm current</t>
  </si>
  <si>
    <t>No grey zone / EOL22(EX): quiet current</t>
  </si>
  <si>
    <t>No grey zone / EOL22(EX): alarm current</t>
  </si>
  <si>
    <t>Grey zone / 3.3 kOhm: quiet current</t>
  </si>
  <si>
    <t>Grey zone / 3.3 kOhm: alarm current</t>
  </si>
  <si>
    <t>Grey zone / 4.7 kOhm: quiet current</t>
  </si>
  <si>
    <t>Grey zone / 4.7 kOhm: alarm current</t>
  </si>
  <si>
    <t>Quiet current</t>
  </si>
  <si>
    <t>Alarm current</t>
  </si>
  <si>
    <t>no devices</t>
  </si>
  <si>
    <t>no grey zone / transzorb (20V)</t>
  </si>
  <si>
    <t>no grey zone / EOL22(EX)</t>
  </si>
  <si>
    <t>grey zone / 3.3 kOhm</t>
  </si>
  <si>
    <t>grey zone / 4.7 kOhm</t>
  </si>
  <si>
    <t>stub 1</t>
  </si>
  <si>
    <t>stub 2</t>
  </si>
  <si>
    <t>stub 3</t>
  </si>
  <si>
    <t>stub 4</t>
  </si>
  <si>
    <t>stub 5</t>
  </si>
  <si>
    <t>stub 6</t>
  </si>
  <si>
    <t>stub 7</t>
  </si>
  <si>
    <t>stub 8</t>
  </si>
  <si>
    <t>end of line (EOL)</t>
  </si>
  <si>
    <t>Stub 1</t>
  </si>
  <si>
    <t>Stub 2</t>
  </si>
  <si>
    <t>Stub 3</t>
  </si>
  <si>
    <t>Stub 4</t>
  </si>
  <si>
    <t>Stub 5</t>
  </si>
  <si>
    <t>Stub 6</t>
  </si>
  <si>
    <t>Stub 7</t>
  </si>
  <si>
    <t>Stub 8</t>
  </si>
  <si>
    <t>Planning of SynoLOOP detector lines (one line card or one module)</t>
  </si>
  <si>
    <t>2.) Define the topology of the detector lines</t>
  </si>
  <si>
    <t>3.) Enter the number of devices per loop / stub in the device population table</t>
  </si>
  <si>
    <t>--&gt; SynoLOOP connection factors (APLK) for all loops / stubs are definite</t>
  </si>
  <si>
    <t>--&gt; The program calculates the maximal possible line resistor and capacity (see cabling fields, marked red or green)</t>
  </si>
  <si>
    <t>4.) Define the cable length according to the building plan (enter values at cable characteristics fields)</t>
  </si>
  <si>
    <t>Warning: length for resistor- or capacity calculation must be calculated independent according to document A6V10210362</t>
  </si>
  <si>
    <t>5.) Enter cable parameters (row 121 and 122)</t>
  </si>
  <si>
    <t>6.) All data are now complete, the program calculates the configuration.</t>
  </si>
  <si>
    <t>--&gt; If all analysis are "green", configuration is valid</t>
  </si>
  <si>
    <t>Reference Name for calculation sheet</t>
  </si>
  <si>
    <t>AnalogPLUS_Calc_Ref</t>
  </si>
  <si>
    <t>Loop1 / Stub1</t>
  </si>
  <si>
    <t>Loop2 / Stub2</t>
  </si>
  <si>
    <t>Loop3 / Stub3</t>
  </si>
  <si>
    <t>Loop4 / Stub4</t>
  </si>
  <si>
    <t>DO1131 - Smoke detector</t>
  </si>
  <si>
    <t>DO1133 - Smoke detector</t>
  </si>
  <si>
    <t>DOT1131 - Smoke detector</t>
  </si>
  <si>
    <t>DT113x - Heat detector</t>
  </si>
  <si>
    <t>OP320A/OP620A - Optical smoke</t>
  </si>
  <si>
    <t>HI32xA/HI62xA - Heat detector</t>
  </si>
  <si>
    <t>OH320A/OH62xA - Optical heat detector</t>
  </si>
  <si>
    <t>DF1191/DC1192 - Infrared flame detector</t>
  </si>
  <si>
    <t>DM113x - Manual call points</t>
  </si>
  <si>
    <t>MT320A/624A - Manual call point</t>
  </si>
  <si>
    <t xml:space="preserve">DC1131 - Input module (1I) </t>
  </si>
  <si>
    <t>DC1134 - Output module (1O)</t>
  </si>
  <si>
    <t>DC1136 - In/Output module (1I&amp;1O)</t>
  </si>
  <si>
    <t>DC1192c - 1 Collective Input (CB319A)</t>
  </si>
  <si>
    <t>DC1192h - 1 Horn Output</t>
  </si>
  <si>
    <t>CB320A - Input device SinoLINE300 (collective)</t>
  </si>
  <si>
    <t>Alarm devices</t>
  </si>
  <si>
    <t xml:space="preserve">!! Problem with indirect links !! </t>
  </si>
  <si>
    <t>Length for line resistor</t>
  </si>
  <si>
    <t>Length for line capacity</t>
  </si>
  <si>
    <t>Resistor cabling check (0 &lt; length &lt; max. length)</t>
  </si>
  <si>
    <t>Cabling plausibility (length R &lt; length C)</t>
  </si>
  <si>
    <t>R' and Cs' plausibility (R' und Cs' &gt; 0)</t>
  </si>
  <si>
    <t>Maximum length for line resistor</t>
  </si>
  <si>
    <t>Device amount</t>
  </si>
  <si>
    <t>Maximum Deviceindex per Loop/Stub</t>
  </si>
  <si>
    <t>Configuration value</t>
  </si>
  <si>
    <t>Stub / Loop configuration valid (AK)</t>
  </si>
  <si>
    <t>Stub / Loop configuration valid (RK)</t>
  </si>
  <si>
    <t>Resistor load check</t>
  </si>
  <si>
    <t>Capacity load check</t>
  </si>
  <si>
    <t>Maximum current at station</t>
  </si>
  <si>
    <t>Maximum Adressindex per Loop / Stub:</t>
  </si>
  <si>
    <t>Devices</t>
  </si>
  <si>
    <t>Maximum Adressindex per Line Card:</t>
  </si>
  <si>
    <t>Deviceindex (MK) reserve per Line Card:</t>
  </si>
  <si>
    <t>Loadfact.</t>
  </si>
  <si>
    <t>Cabling</t>
  </si>
  <si>
    <t>Maximum possible line resistor</t>
  </si>
  <si>
    <t>Resistor load of configuration</t>
  </si>
  <si>
    <t>Maximum possible line capacity</t>
  </si>
  <si>
    <t>Capacity load of configuration</t>
  </si>
  <si>
    <r>
      <t>APAK</t>
    </r>
    <r>
      <rPr>
        <sz val="10"/>
        <rFont val="Arial"/>
        <family val="2"/>
      </rPr>
      <t>:  AnalogPLUS Adresskennzahl; Number of by the deviced used bus-adresses (including sub-adresses)</t>
    </r>
  </si>
  <si>
    <r>
      <t>APRK</t>
    </r>
    <r>
      <rPr>
        <sz val="10"/>
        <rFont val="Arial"/>
        <family val="2"/>
      </rPr>
      <t>:  AnalogPLUS Ruhestromkennzahl; average current of the device in idle state (in loadfactors). Necessary to calculate the emergency power</t>
    </r>
  </si>
  <si>
    <r>
      <t>APMK</t>
    </r>
    <r>
      <rPr>
        <sz val="10"/>
        <rFont val="Arial"/>
        <family val="2"/>
      </rPr>
      <t>: AnalogPLUS Melderkennzahl; maximal average current of the device, normally in alarm state (in loadfactors), without internal or external AI</t>
    </r>
  </si>
  <si>
    <r>
      <t>APTK</t>
    </r>
    <r>
      <rPr>
        <sz val="10"/>
        <rFont val="Arial"/>
        <family val="2"/>
      </rPr>
      <t>:  AnalogPLUS Trennerkennzahl; separator connection factor: devices with separaor = 1, without separator = 0</t>
    </r>
    <r>
      <rPr>
        <sz val="10"/>
        <rFont val="Arial"/>
        <family val="2"/>
      </rPr>
      <t/>
    </r>
  </si>
  <si>
    <r>
      <t>Loadfactor</t>
    </r>
    <r>
      <rPr>
        <sz val="10"/>
        <rFont val="Arial"/>
        <family val="2"/>
      </rPr>
      <t>: 1 loadfactor equals 190uA</t>
    </r>
  </si>
  <si>
    <t>changeable field</t>
  </si>
  <si>
    <t>data from input-output sheet</t>
  </si>
  <si>
    <t>calculation</t>
  </si>
  <si>
    <t>Loop1</t>
  </si>
  <si>
    <t>Loop2</t>
  </si>
  <si>
    <t>Loop3</t>
  </si>
  <si>
    <t>Loop4</t>
  </si>
  <si>
    <t>Loop Device</t>
  </si>
  <si>
    <t>APRK 
(=APMK)</t>
  </si>
  <si>
    <t>APMK</t>
  </si>
  <si>
    <t>APTK</t>
  </si>
  <si>
    <t>APAK</t>
  </si>
  <si>
    <t># Devices
line 1_1</t>
  </si>
  <si>
    <t># Devices
line 2_1</t>
  </si>
  <si>
    <t>RK 
line 1_1</t>
  </si>
  <si>
    <t>MK 
line 1_1</t>
  </si>
  <si>
    <t>TK 
line 1_1</t>
  </si>
  <si>
    <t>AK 
line 1_1</t>
  </si>
  <si>
    <t>RK 
line 2_1</t>
  </si>
  <si>
    <t>MK
line 2_1</t>
  </si>
  <si>
    <t>TK 
line 2_1</t>
  </si>
  <si>
    <t>AK 
line 2_1</t>
  </si>
  <si>
    <t>MK 
line 2_1</t>
  </si>
  <si>
    <t>Total Quietindex (RK) per Loop/Stub</t>
  </si>
  <si>
    <t>Total Deviceindex (MK) per Loop/Stub</t>
  </si>
  <si>
    <t>Total Devideindex (TK) per Loop/Stub</t>
  </si>
  <si>
    <t>Total Adressindex (AK) per Loop/Stub</t>
  </si>
  <si>
    <t>AnalogPLUS_Ref</t>
  </si>
  <si>
    <t>Max. Adressindex per Loop/Stub</t>
  </si>
  <si>
    <t>Calculation of cable characteristics</t>
  </si>
  <si>
    <t>Loop1 - Stub1_1</t>
  </si>
  <si>
    <t>length for cable resistor</t>
  </si>
  <si>
    <t>length for cable capacity</t>
  </si>
  <si>
    <t>see chapter 6.1.6 , document 008843</t>
  </si>
  <si>
    <t>Maximum possible cable resistor</t>
  </si>
  <si>
    <t>--&gt; formula 1 (Sheet: AnalogPLUS_Constants)</t>
  </si>
  <si>
    <t>Restriction answer current</t>
  </si>
  <si>
    <t>Restriction cable resistor (value for calculation)</t>
  </si>
  <si>
    <t>Resistor R' cable</t>
  </si>
  <si>
    <t>Capacity Cs' cable</t>
  </si>
  <si>
    <t>Maximum length R</t>
  </si>
  <si>
    <t>Cable total</t>
  </si>
  <si>
    <t>Loop2 - Stub2_1</t>
  </si>
  <si>
    <t>Loop3 - Stub3_1</t>
  </si>
  <si>
    <t>Loop4 - Stub4_1</t>
  </si>
  <si>
    <t>Power consumption calculatin</t>
  </si>
  <si>
    <t>Total leakcurrent</t>
  </si>
  <si>
    <t>Eingangsspg. [V]</t>
  </si>
  <si>
    <t>Deviceindex (MK) reserve</t>
  </si>
  <si>
    <t>--&gt; formula 2 (Sheet: AnalogPLUS_Constants)</t>
  </si>
  <si>
    <t>Uin [V]</t>
  </si>
  <si>
    <t>Iin [A]</t>
  </si>
  <si>
    <t>Uout [V]</t>
  </si>
  <si>
    <t>Iout  [A]</t>
  </si>
  <si>
    <t>n</t>
  </si>
  <si>
    <t>Quietindex (RK) actual</t>
  </si>
  <si>
    <t>Current consumption by Fdnet (quiet)</t>
  </si>
  <si>
    <t>Lower values from table (current and efficiency)</t>
  </si>
  <si>
    <t>Higher values from table (current and efficiency)</t>
  </si>
  <si>
    <t>Calculatet Efficency</t>
  </si>
  <si>
    <t>Power consumption by panel</t>
  </si>
  <si>
    <t>Output voltage [V]</t>
  </si>
  <si>
    <t>maxLengthR_AP</t>
  </si>
  <si>
    <t>MaxAKLoop_AP</t>
  </si>
  <si>
    <t>(Restriction trough startup time)</t>
  </si>
  <si>
    <t>MaxAKModule_AP</t>
  </si>
  <si>
    <t>Imax_AP</t>
  </si>
  <si>
    <t>(Current limitation charge voltage per Loop or Stub)</t>
  </si>
  <si>
    <t>ImaxStation_AP</t>
  </si>
  <si>
    <t>Ileak_AP</t>
  </si>
  <si>
    <t>Warnlevel firmware at 10mA (5mA reserve)</t>
  </si>
  <si>
    <t>Nom. line voltage</t>
  </si>
  <si>
    <t>Vline_nom_AP</t>
  </si>
  <si>
    <t>Vline_min_AP</t>
  </si>
  <si>
    <t>Vdet_min_AP</t>
  </si>
  <si>
    <t>Nom. answer voltage</t>
  </si>
  <si>
    <t>Vans_nom_AP</t>
  </si>
  <si>
    <t>Idet_AP</t>
  </si>
  <si>
    <t>from 700-001-006, page 16</t>
  </si>
  <si>
    <t>DC_AP</t>
  </si>
  <si>
    <t>Need verification</t>
  </si>
  <si>
    <t>Rans_AP</t>
  </si>
  <si>
    <t>325 Ohm = (8.5V / 12mA) - 383 Ohm / Detector has 383R resistor</t>
  </si>
  <si>
    <t>Rcbl_AP</t>
  </si>
  <si>
    <t>Rdet_AP</t>
  </si>
  <si>
    <t>from 700-001-006, page 18</t>
  </si>
  <si>
    <t>IncCapRc_AP</t>
  </si>
  <si>
    <t>CmaxGreatRc_AP</t>
  </si>
  <si>
    <t>CmaxSmalRc_AP</t>
  </si>
  <si>
    <t>Formula 1:</t>
  </si>
  <si>
    <t>Formula 2:</t>
  </si>
  <si>
    <t>Planning of Interactive detector lines (one line card or one module)</t>
  </si>
  <si>
    <t>--&gt; Interactive connection factors (ILK) for all loops / stubs are definite</t>
  </si>
  <si>
    <t>Interactive Selection</t>
  </si>
  <si>
    <t>Interactive</t>
  </si>
  <si>
    <t>Interactive Ex</t>
  </si>
  <si>
    <t>Interactive_Calc_Ref</t>
  </si>
  <si>
    <t>External supply</t>
  </si>
  <si>
    <t>+24V output</t>
  </si>
  <si>
    <t>DO1151  - Smoke detector (OptoRex)</t>
  </si>
  <si>
    <t>DO1151A  - Smoke detector (OptoRex)</t>
  </si>
  <si>
    <t>DOT1151 - Smoke detectors (PolyRex)</t>
  </si>
  <si>
    <t>DOT1151A - Smoke detectors (PolyRex)</t>
  </si>
  <si>
    <t>DOT1151A-Ex - Smoke detectors Ex (PolyRex)</t>
  </si>
  <si>
    <t>DO1152 - Smoke detectors with line separator (OptoRex)</t>
  </si>
  <si>
    <t>DO1152A - Smoke detectors with line separator (OptoRex)</t>
  </si>
  <si>
    <t>DO1153 - Smoke detectors with line separator and high sensitivity (OptoRex)</t>
  </si>
  <si>
    <t>DO1153A - Smoke detectors with line separator and high sensitivity (OptoRex)</t>
  </si>
  <si>
    <t>DOT1152 - Smoke detectors with line separator (PolyRex)</t>
  </si>
  <si>
    <t>DOT1152A - Smoke detectors with line separator (PolyRex)</t>
  </si>
  <si>
    <t>DOTE1152A - Smoke detectors with line separator (PolyRex)</t>
  </si>
  <si>
    <t>DT1152 - Heat detectors with line separator (ThermoRex)</t>
  </si>
  <si>
    <t>DT1152A - Heat detectors with line separator (ThermoRex)</t>
  </si>
  <si>
    <t>DT1151A-Ex - Heat detectors Ex (ThermoRex)</t>
  </si>
  <si>
    <t>DLO1191 - Linear smoke detector (BeamRex)</t>
  </si>
  <si>
    <t>DLO1191A - Linear smoke detector (BeamRex)</t>
  </si>
  <si>
    <t>DF1191 - Infrared flame detector (1 sensor)</t>
  </si>
  <si>
    <t>DF1192 - Infrared flame detector (2 sensors/1 photo diode)</t>
  </si>
  <si>
    <t>DF1191-Ex - Infrared flame detector Ex (WaveRex)</t>
  </si>
  <si>
    <t>DM115x - Manual call point</t>
  </si>
  <si>
    <t>DM1153-Ex - Manual call point Ex</t>
  </si>
  <si>
    <t>DMA1153x - Switching unit</t>
  </si>
  <si>
    <t>DM1154-Ex - Manual call point Ex</t>
  </si>
  <si>
    <t>DMA1154A - Switching unit</t>
  </si>
  <si>
    <t>DMA1154B/C/D - Switching unit</t>
  </si>
  <si>
    <t>DCA1151(x) - Input Module (1 Collective Input)</t>
  </si>
  <si>
    <t>DCA1154(x) - In/Output module (1I&amp;1O)</t>
  </si>
  <si>
    <t>DC1154-AA - In/Output module (1I&amp;1O)</t>
  </si>
  <si>
    <t>DC1156-AA - Output module (3O)</t>
  </si>
  <si>
    <t>DCA1157(x) - Input module (3I)</t>
  </si>
  <si>
    <t>DC1157-AA - Input module (3I)</t>
  </si>
  <si>
    <t xml:space="preserve">DCA1192A - 1 Collective Input </t>
  </si>
  <si>
    <t xml:space="preserve">DCA1192A - 1 Horn Output </t>
  </si>
  <si>
    <t>CB320A - Input device for SinoLINE300 (collective)</t>
  </si>
  <si>
    <t>DC1159A - Line isolator</t>
  </si>
  <si>
    <t>DWA1151(x) - Radio gateway</t>
  </si>
  <si>
    <t>DOW1171, DOW1191 - detectors</t>
  </si>
  <si>
    <t>DWA1191 - Receiver Module</t>
  </si>
  <si>
    <t>Max. possible external supply current</t>
  </si>
  <si>
    <t>- Length for line resistor &amp; definition R' see document 008843</t>
  </si>
  <si>
    <t>- Length for line capacity &amp; definition Cs' see document 008843</t>
  </si>
  <si>
    <t>Trennerindex (TK) per Loop / Stub</t>
  </si>
  <si>
    <t>Current consumption - Interactive detectors and ext. supply (at panel by 24V)</t>
  </si>
  <si>
    <t>MaximumTrennerindex per Loop / Stub:</t>
  </si>
  <si>
    <r>
      <t>IAK</t>
    </r>
    <r>
      <rPr>
        <sz val="10"/>
        <rFont val="Arial"/>
        <family val="2"/>
      </rPr>
      <t>: Interactive Adresskennzahl; Number of by the deviced used bus-adresses (including sub-adresses)</t>
    </r>
  </si>
  <si>
    <r>
      <t>IRK</t>
    </r>
    <r>
      <rPr>
        <sz val="10"/>
        <rFont val="Arial"/>
        <family val="2"/>
      </rPr>
      <t>: Interactive Ruhestromkennzahl; average current of the device in idle state (in loadfactors). Necessary to calculate the emergency power</t>
    </r>
  </si>
  <si>
    <r>
      <t>IMK</t>
    </r>
    <r>
      <rPr>
        <sz val="10"/>
        <rFont val="Arial"/>
        <family val="2"/>
      </rPr>
      <t>: Interactive Connection Factor; maximal average current of the device, normally in alarm state (in loadfactors), without internal or external AI</t>
    </r>
  </si>
  <si>
    <r>
      <t>ITK</t>
    </r>
    <r>
      <rPr>
        <sz val="10"/>
        <rFont val="Arial"/>
        <family val="2"/>
      </rPr>
      <t>:  Interactive Line Separator Factor; separator connection factor: devices with separaor = 1, without separator = 0</t>
    </r>
    <r>
      <rPr>
        <sz val="10"/>
        <rFont val="Arial"/>
        <family val="2"/>
      </rPr>
      <t/>
    </r>
  </si>
  <si>
    <r>
      <t>Loadfactor</t>
    </r>
    <r>
      <rPr>
        <sz val="10"/>
        <rFont val="Arial"/>
        <family val="2"/>
      </rPr>
      <t>: 1 loadfactor equals 225uA</t>
    </r>
  </si>
  <si>
    <t>RK (= IMK)</t>
  </si>
  <si>
    <t>IMK</t>
  </si>
  <si>
    <t>ITK</t>
  </si>
  <si>
    <t>IAK</t>
  </si>
  <si>
    <t>DWA11512(x) - Radio gateway</t>
  </si>
  <si>
    <t>Interactive_Ref</t>
  </si>
  <si>
    <t>Interactive (1) / Interactive Ex (2)</t>
  </si>
  <si>
    <t>Find resistor and capacity value according to graph at 001508</t>
  </si>
  <si>
    <t>MK (out of line)</t>
  </si>
  <si>
    <t>Condition</t>
  </si>
  <si>
    <t>Zone1</t>
  </si>
  <si>
    <t>Zone2</t>
  </si>
  <si>
    <t>Zone3</t>
  </si>
  <si>
    <t>Zone4</t>
  </si>
  <si>
    <t>Res. [Ω]</t>
  </si>
  <si>
    <t>Cap. [nF]</t>
  </si>
  <si>
    <t>--&gt; formula 1 (Sheet: Interactive_Constants)</t>
  </si>
  <si>
    <t>according graph at 001508</t>
  </si>
  <si>
    <t>Current consumption by external supply</t>
  </si>
  <si>
    <t>Power consumption by external supply</t>
  </si>
  <si>
    <t>--&gt; formula 2 (Sheet: Interactive_Constants)</t>
  </si>
  <si>
    <t>Current consumption by Interactive and external supply (quiet)</t>
  </si>
  <si>
    <t>maxLengthR_I</t>
  </si>
  <si>
    <t>MaxAKLoop_I</t>
  </si>
  <si>
    <t>Max. Adressindex Ex per Stub</t>
  </si>
  <si>
    <t>MaxAKLoopEx_I</t>
  </si>
  <si>
    <t>only stub allowed</t>
  </si>
  <si>
    <t>Imax_I</t>
  </si>
  <si>
    <t>Max. current Ex per Module</t>
  </si>
  <si>
    <t>ImaxEx_I</t>
  </si>
  <si>
    <t>ImaxStation_I</t>
  </si>
  <si>
    <t>Ileak_I</t>
  </si>
  <si>
    <t>Warnlevel firmware at 10mA, no reserve - but reserve at detector current</t>
  </si>
  <si>
    <t>Vline_nom_I</t>
  </si>
  <si>
    <t>Nom. line voltage Ex</t>
  </si>
  <si>
    <t>Vline_nom_Ex_I</t>
  </si>
  <si>
    <t>Vline_min_I</t>
  </si>
  <si>
    <t>from 700-001-011, page 31</t>
  </si>
  <si>
    <t>Vline_min_Ex_I</t>
  </si>
  <si>
    <t>Vdet_min_I</t>
  </si>
  <si>
    <t>Vans_nom_I</t>
  </si>
  <si>
    <t>from 700-001-011, page 30</t>
  </si>
  <si>
    <t>Idet_I</t>
  </si>
  <si>
    <t>from 700-001-011, page 31 (max. value)</t>
  </si>
  <si>
    <t>DC_I</t>
  </si>
  <si>
    <t>from 700-001-011, page 6 - Ladephase 60% (Ex 80%), Kommunikationszyklen 40% (Ex 20%)</t>
  </si>
  <si>
    <t>Rans_I</t>
  </si>
  <si>
    <t>290 Ohm = (9.6V / 16.8mA) - 280 Ohm / Detector has 280R resistor</t>
  </si>
  <si>
    <t>Rcbl_I</t>
  </si>
  <si>
    <t>Rdet_I</t>
  </si>
  <si>
    <t>Testing Quantities Tool</t>
  </si>
  <si>
    <t>TC1: Open File</t>
  </si>
  <si>
    <t>- Cursor at correct sheet "cover"</t>
  </si>
  <si>
    <t>- Correct sheet visible: "cover, instruction, Fx72x_Panel"</t>
  </si>
  <si>
    <t>- Every inputs at correct initialiaze value (values set to 0,...)</t>
  </si>
  <si>
    <t>TC2: Switch station type</t>
  </si>
  <si>
    <t>- All station type could be choosed</t>
  </si>
  <si>
    <t>- Switching from every station type to each other station type possible</t>
  </si>
  <si>
    <t>TC3: Display correct station type</t>
  </si>
  <si>
    <t>- Correct display of station type at "Fx72x_Panel" and correct additional sheet</t>
  </si>
  <si>
    <t>- All add ons could be choosed</t>
  </si>
  <si>
    <t>- Check if different linecards could be choosed on CC2 and CC5. Switching between linecard,…</t>
  </si>
  <si>
    <t>- Check if power and batterie calculation shows correct values, change standby time, loads,…</t>
  </si>
  <si>
    <t>TC4: Maximum configuration</t>
  </si>
  <si>
    <t>- Maximum configuration with each station type possible</t>
  </si>
  <si>
    <t>- Check that QT has no failure if wrong input is used, e.g. character instead of number, …</t>
  </si>
  <si>
    <t>TC5: Linecard calculation</t>
  </si>
  <si>
    <t>- Check correct calculation compared to older linecards if possible</t>
  </si>
  <si>
    <t>- Check new function</t>
  </si>
  <si>
    <t>TC6: Power calculation</t>
  </si>
  <si>
    <t>- Test if power calculation works correct, entrys from different sheets are summariesed correct</t>
  </si>
  <si>
    <t>- Correct failure message handling</t>
  </si>
  <si>
    <t>- Check power calculation compared to older quantities tools</t>
  </si>
  <si>
    <t>TC7: Data and Naming</t>
  </si>
  <si>
    <t>- Correct names and value used</t>
  </si>
  <si>
    <t>- Data from Quantities Tool are identical to documentation</t>
  </si>
  <si>
    <t>TC8: System</t>
  </si>
  <si>
    <t>- Test quantitites tool with different systems (Windows7, Windows10, ...) 
  and with different office version (2003, 2007, 2010,...)</t>
  </si>
  <si>
    <t>Translation Quantities Tool</t>
  </si>
  <si>
    <t>Attention:</t>
  </si>
  <si>
    <t>After translation, no more further support/update is possible!</t>
  </si>
  <si>
    <t>Step1:</t>
  </si>
  <si>
    <t>Open a original "…A6V10211118_.._en_--_FX7210-QuantitiesTool.xls"</t>
  </si>
  <si>
    <t>Step2:</t>
  </si>
  <si>
    <t>Translate text on the sheet "Cover" and "Instructions"</t>
  </si>
  <si>
    <t>Step3:</t>
  </si>
  <si>
    <t>Change to Developement view under "View/Custom_Views..", choose "Developement" and push "Show"</t>
  </si>
  <si>
    <t>Step4:</t>
  </si>
  <si>
    <t>Translate text in the sheet "Fx720x_Panel" (do nothing change in fields with blue, green and red background!)</t>
  </si>
  <si>
    <t>Step5:</t>
  </si>
  <si>
    <t>Translate text in the sheet "FDnet_Ref"  (do nothing change in fields with blue, green and red background!)</t>
  </si>
  <si>
    <t>Step6:</t>
  </si>
  <si>
    <t>Translate text in the sheet "CardCage5_Ref" (do nothing change in fields with blue, green and red background!)</t>
  </si>
  <si>
    <t>Step7:</t>
  </si>
  <si>
    <t>Translate text in the sheet "CardCage2_Ref" (do nothing change in fields with blue, green and red background!)</t>
  </si>
  <si>
    <t>Step8:</t>
  </si>
  <si>
    <t>Translate text in the sheet "CardCageCPU_Ref" (do nothing change in fields with blue, green and red background!)</t>
  </si>
  <si>
    <t>Step9:</t>
  </si>
  <si>
    <t>Translate text in the sheet "MS9i_Ref" (do nothing change in fields with blue, green and red background!)</t>
  </si>
  <si>
    <t>Step10:</t>
  </si>
  <si>
    <t>Translate text in the sheet "Collective_Ref" (do nothing change in fields with blue, green and red background!)</t>
  </si>
  <si>
    <t>Step11:</t>
  </si>
  <si>
    <t>Translate text in the sheet "AnalogPlus_Ref" (do nothing change in fields with blue, green and red background!)</t>
  </si>
  <si>
    <t>Step12:</t>
  </si>
  <si>
    <t>Translate text in the sheet "Interactive_Ref" (do nothing change in fields with blue, green and red background!)</t>
  </si>
  <si>
    <t>Step13:</t>
  </si>
  <si>
    <t>Change to EndUser view under "View/Custom_Views..", choose "EndUser" and push "Show"</t>
  </si>
  <si>
    <t>Step14:</t>
  </si>
  <si>
    <t>Open Visual Basic Editor under "Developer/Visual Basic"</t>
  </si>
  <si>
    <t>Step15:</t>
  </si>
  <si>
    <t>Be sure that in Visual Basic Editor "Modul1" is active</t>
  </si>
  <si>
    <t>Step16:</t>
  </si>
  <si>
    <t>Change strings at top chapter "Text strings which can be changed to country language", all strings inside " "</t>
  </si>
  <si>
    <t>Step17:</t>
  </si>
  <si>
    <t>Close Visual Basic Editor</t>
  </si>
  <si>
    <t>Step18:</t>
  </si>
  <si>
    <t>Safe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</si>
</sst>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 * \-#,##0.00_ ;_ * &quot;-&quot;??_ ;_ @_ "/>
    <numFmt numFmtId="165" formatCode="0.0"/>
    <numFmt numFmtId="166" formatCode="0.000"/>
    <numFmt numFmtId="167" formatCode="0.0000"/>
    <numFmt numFmtId="168" formatCode="0.00000"/>
    <numFmt numFmtId="169" formatCode="0.000000"/>
    <numFmt numFmtId="170" formatCode="_ * #,##0_ ;_ * \-#,##0_ ;_ * &quot;-&quot;??_ ;_ @_ "/>
    <numFmt numFmtId="171" formatCode="\ #,##0\ &quot;nF&quot;"/>
    <numFmt numFmtId="172" formatCode="\ #,##0.0\ &quot;A&quot;"/>
    <numFmt numFmtId="173" formatCode="\ #,##0.000\ &quot;A&quot;"/>
  </numFmts>
  <fonts count="36">
    <font>
      <sz val="10"/>
      <name val="Arial"/>
    </font>
    <font>
      <sz val="10"/>
      <name val="Arial"/>
      <family val="2"/>
    </font>
    <font>
      <sz val="8"/>
      <name val="Arial"/>
      <family val="2"/>
    </font>
    <font>
      <b/>
      <sz val="10"/>
      <name val="Arial"/>
      <family val="2"/>
    </font>
    <font>
      <sz val="10"/>
      <name val="Arial"/>
      <family val="2"/>
    </font>
    <font>
      <b/>
      <u/>
      <sz val="14"/>
      <name val="Arial"/>
      <family val="2"/>
    </font>
    <font>
      <b/>
      <i/>
      <sz val="10"/>
      <name val="Arial"/>
      <family val="2"/>
    </font>
    <font>
      <i/>
      <sz val="10"/>
      <name val="Arial"/>
      <family val="2"/>
    </font>
    <font>
      <b/>
      <sz val="12"/>
      <name val="Arial"/>
      <family val="2"/>
    </font>
    <font>
      <sz val="8"/>
      <name val="Arial"/>
      <family val="2"/>
    </font>
    <font>
      <sz val="80"/>
      <name val="Wingdings"/>
      <charset val="2"/>
    </font>
    <font>
      <sz val="10"/>
      <color indexed="10"/>
      <name val="Arial"/>
      <family val="2"/>
    </font>
    <font>
      <sz val="8"/>
      <color indexed="81"/>
      <name val="Tahoma"/>
      <family val="2"/>
    </font>
    <font>
      <b/>
      <sz val="8"/>
      <color indexed="81"/>
      <name val="Tahoma"/>
      <family val="2"/>
    </font>
    <font>
      <u/>
      <sz val="10"/>
      <name val="Arial"/>
      <family val="2"/>
    </font>
    <font>
      <b/>
      <sz val="14"/>
      <name val="Arial"/>
      <family val="2"/>
    </font>
    <font>
      <strike/>
      <sz val="10"/>
      <name val="Arial"/>
      <family val="2"/>
    </font>
    <font>
      <b/>
      <sz val="10"/>
      <color indexed="10"/>
      <name val="Arial"/>
      <family val="2"/>
    </font>
    <font>
      <sz val="9"/>
      <color indexed="81"/>
      <name val="Tahoma"/>
      <family val="2"/>
    </font>
    <font>
      <b/>
      <sz val="9"/>
      <color indexed="81"/>
      <name val="Tahoma"/>
      <family val="2"/>
    </font>
    <font>
      <sz val="8"/>
      <name val="Arial"/>
      <family val="2"/>
    </font>
    <font>
      <strike/>
      <sz val="10"/>
      <name val="Arial"/>
      <family val="2"/>
    </font>
    <font>
      <b/>
      <strike/>
      <sz val="10"/>
      <name val="Arial"/>
      <family val="2"/>
    </font>
    <font>
      <sz val="10"/>
      <name val="Arial"/>
      <family val="2"/>
    </font>
    <font>
      <sz val="10"/>
      <name val="Arial"/>
      <family val="2"/>
    </font>
    <font>
      <i/>
      <strike/>
      <sz val="10"/>
      <name val="Arial"/>
      <family val="2"/>
    </font>
    <font>
      <b/>
      <i/>
      <strike/>
      <sz val="10"/>
      <name val="Arial"/>
      <family val="2"/>
    </font>
    <font>
      <b/>
      <i/>
      <sz val="10"/>
      <color indexed="60"/>
      <name val="Arial"/>
      <family val="2"/>
    </font>
    <font>
      <sz val="48"/>
      <name val="Wingdings"/>
      <charset val="2"/>
    </font>
    <font>
      <b/>
      <u/>
      <sz val="10"/>
      <name val="Arial"/>
      <family val="2"/>
    </font>
    <font>
      <sz val="10"/>
      <color indexed="22"/>
      <name val="Arial"/>
      <family val="2"/>
    </font>
    <font>
      <b/>
      <sz val="10"/>
      <color indexed="22"/>
      <name val="Arial"/>
      <family val="2"/>
    </font>
    <font>
      <b/>
      <sz val="10"/>
      <color indexed="55"/>
      <name val="Arial"/>
      <family val="2"/>
    </font>
    <font>
      <sz val="10"/>
      <color rgb="FFFFFFFF"/>
      <name val="Arial"/>
      <family val="2"/>
    </font>
    <font>
      <sz val="10"/>
      <color rgb="FFC0C0C0"/>
      <name val="Arial"/>
      <family val="2"/>
    </font>
    <font>
      <b/>
      <sz val="10"/>
      <color rgb="FFC0C0C0"/>
      <name val="Arial"/>
      <family val="2"/>
    </font>
  </fonts>
  <fills count="2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6"/>
        <bgColor indexed="64"/>
      </patternFill>
    </fill>
    <fill>
      <patternFill patternType="solid">
        <fgColor indexed="22"/>
        <bgColor indexed="64"/>
      </patternFill>
    </fill>
    <fill>
      <patternFill patternType="solid">
        <fgColor indexed="45"/>
        <bgColor indexed="64"/>
      </patternFill>
    </fill>
    <fill>
      <patternFill patternType="solid">
        <fgColor indexed="9"/>
        <bgColor indexed="64"/>
      </patternFill>
    </fill>
    <fill>
      <patternFill patternType="solid">
        <fgColor indexed="44"/>
        <bgColor indexed="64"/>
      </patternFill>
    </fill>
    <fill>
      <patternFill patternType="solid">
        <fgColor indexed="52"/>
        <bgColor indexed="64"/>
      </patternFill>
    </fill>
    <fill>
      <patternFill patternType="solid">
        <fgColor indexed="11"/>
        <bgColor indexed="64"/>
      </patternFill>
    </fill>
    <fill>
      <patternFill patternType="solid">
        <fgColor indexed="10"/>
        <bgColor indexed="64"/>
      </patternFill>
    </fill>
    <fill>
      <patternFill patternType="solid">
        <fgColor indexed="14"/>
        <bgColor indexed="64"/>
      </patternFill>
    </fill>
    <fill>
      <patternFill patternType="solid">
        <fgColor indexed="55"/>
        <bgColor indexed="55"/>
      </patternFill>
    </fill>
    <fill>
      <patternFill patternType="solid">
        <fgColor indexed="55"/>
        <bgColor indexed="64"/>
      </patternFill>
    </fill>
    <fill>
      <patternFill patternType="solid">
        <fgColor indexed="47"/>
        <bgColor indexed="64"/>
      </patternFill>
    </fill>
    <fill>
      <patternFill patternType="solid">
        <fgColor rgb="FFCCFFFF"/>
        <bgColor indexed="64"/>
      </patternFill>
    </fill>
    <fill>
      <patternFill patternType="solid">
        <fgColor rgb="FFFFFF99"/>
        <bgColor indexed="64"/>
      </patternFill>
    </fill>
    <fill>
      <patternFill patternType="solid">
        <fgColor rgb="FFFFFFFF"/>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99"/>
        <bgColor indexed="64"/>
      </patternFill>
    </fill>
    <fill>
      <patternFill patternType="solid">
        <fgColor rgb="FF00FF00"/>
        <bgColor indexed="64"/>
      </patternFill>
    </fill>
    <fill>
      <patternFill patternType="solid">
        <fgColor rgb="FFFF0000"/>
        <bgColor indexed="64"/>
      </patternFill>
    </fill>
  </fills>
  <borders count="74">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164" fontId="1" fillId="0" borderId="0" applyFont="0" applyFill="0" applyBorder="0" applyAlignment="0" applyProtection="0"/>
    <xf numFmtId="0" fontId="1" fillId="0" borderId="0"/>
    <xf numFmtId="0" fontId="1" fillId="0" borderId="0"/>
    <xf numFmtId="0" fontId="23" fillId="0" borderId="0"/>
  </cellStyleXfs>
  <cellXfs count="1330">
    <xf numFmtId="0" fontId="0" fillId="0" borderId="0" xfId="0"/>
    <xf numFmtId="0" fontId="0" fillId="2" borderId="1" xfId="0" applyFill="1" applyBorder="1" applyProtection="1">
      <protection hidden="1"/>
    </xf>
    <xf numFmtId="0" fontId="3" fillId="2" borderId="0" xfId="0" applyFont="1" applyFill="1" applyAlignment="1" applyProtection="1">
      <alignment horizontal="left"/>
      <protection hidden="1"/>
    </xf>
    <xf numFmtId="0" fontId="0" fillId="2" borderId="0" xfId="0" applyFill="1" applyProtection="1">
      <protection hidden="1"/>
    </xf>
    <xf numFmtId="0" fontId="0" fillId="2" borderId="2" xfId="0" applyFill="1" applyBorder="1" applyProtection="1">
      <protection hidden="1"/>
    </xf>
    <xf numFmtId="0" fontId="5" fillId="0" borderId="0" xfId="0" applyFont="1"/>
    <xf numFmtId="0" fontId="6" fillId="0" borderId="0" xfId="0" applyFont="1"/>
    <xf numFmtId="0" fontId="4" fillId="0" borderId="0" xfId="0" applyFont="1"/>
    <xf numFmtId="0" fontId="3" fillId="0" borderId="0" xfId="0" applyFont="1"/>
    <xf numFmtId="0" fontId="0" fillId="0" borderId="0" xfId="0" quotePrefix="1" applyAlignment="1">
      <alignment horizontal="left" indent="1"/>
    </xf>
    <xf numFmtId="0" fontId="0" fillId="0" borderId="0" xfId="0" quotePrefix="1"/>
    <xf numFmtId="0" fontId="0" fillId="0" borderId="1" xfId="0" applyBorder="1"/>
    <xf numFmtId="0" fontId="0" fillId="0" borderId="2" xfId="0" applyBorder="1"/>
    <xf numFmtId="0" fontId="0" fillId="0" borderId="4" xfId="0" applyBorder="1"/>
    <xf numFmtId="0" fontId="0" fillId="0" borderId="5" xfId="0" applyBorder="1"/>
    <xf numFmtId="0" fontId="0" fillId="0" borderId="8" xfId="0" applyBorder="1"/>
    <xf numFmtId="0" fontId="0" fillId="0" borderId="9" xfId="0" applyBorder="1"/>
    <xf numFmtId="0" fontId="0" fillId="0" borderId="7" xfId="0" applyBorder="1"/>
    <xf numFmtId="0" fontId="7" fillId="0" borderId="0" xfId="0" applyFont="1"/>
    <xf numFmtId="0" fontId="3" fillId="0" borderId="1" xfId="0" applyFont="1" applyBorder="1"/>
    <xf numFmtId="0" fontId="3" fillId="0" borderId="2" xfId="0" applyFont="1" applyBorder="1"/>
    <xf numFmtId="0" fontId="3" fillId="0" borderId="0" xfId="0" applyFont="1" applyAlignment="1">
      <alignment horizontal="center" vertical="top" wrapText="1"/>
    </xf>
    <xf numFmtId="3" fontId="0" fillId="4" borderId="12" xfId="0" applyNumberFormat="1" applyFill="1" applyBorder="1" applyProtection="1">
      <protection locked="0"/>
    </xf>
    <xf numFmtId="0" fontId="0" fillId="0" borderId="0" xfId="0" applyAlignment="1">
      <alignment horizontal="center"/>
    </xf>
    <xf numFmtId="0" fontId="0" fillId="0" borderId="0" xfId="0" applyAlignment="1">
      <alignment horizontal="left" indent="2"/>
    </xf>
    <xf numFmtId="0" fontId="3" fillId="2" borderId="17" xfId="0" applyFont="1" applyFill="1" applyBorder="1" applyAlignment="1">
      <alignment horizontal="center" vertical="top"/>
    </xf>
    <xf numFmtId="0" fontId="3" fillId="0" borderId="0" xfId="0" applyFont="1" applyAlignment="1">
      <alignment horizontal="center" vertical="top"/>
    </xf>
    <xf numFmtId="0" fontId="3" fillId="0" borderId="18" xfId="0" applyFont="1" applyBorder="1" applyAlignment="1">
      <alignment horizontal="center" wrapText="1"/>
    </xf>
    <xf numFmtId="0" fontId="3" fillId="5" borderId="18" xfId="0" applyFont="1" applyFill="1" applyBorder="1" applyAlignment="1">
      <alignment horizontal="center"/>
    </xf>
    <xf numFmtId="0" fontId="3" fillId="0" borderId="20" xfId="0" applyFont="1" applyBorder="1" applyAlignment="1">
      <alignment horizontal="center" wrapText="1"/>
    </xf>
    <xf numFmtId="0" fontId="3" fillId="0" borderId="0" xfId="0" applyFont="1" applyAlignment="1">
      <alignment horizontal="center" wrapText="1"/>
    </xf>
    <xf numFmtId="0" fontId="3" fillId="2" borderId="18" xfId="0" applyFont="1" applyFill="1" applyBorder="1" applyAlignment="1">
      <alignment horizontal="center" wrapText="1"/>
    </xf>
    <xf numFmtId="0" fontId="8" fillId="6" borderId="21" xfId="0" applyFont="1" applyFill="1" applyBorder="1" applyAlignment="1">
      <alignment vertical="top"/>
    </xf>
    <xf numFmtId="0" fontId="8" fillId="6" borderId="21" xfId="0" applyFont="1" applyFill="1" applyBorder="1"/>
    <xf numFmtId="0" fontId="0" fillId="6" borderId="21" xfId="0" applyFill="1" applyBorder="1"/>
    <xf numFmtId="0" fontId="0" fillId="4" borderId="0" xfId="0" applyFill="1"/>
    <xf numFmtId="0" fontId="0" fillId="4" borderId="0" xfId="0" applyFill="1" applyAlignment="1">
      <alignment horizontal="right"/>
    </xf>
    <xf numFmtId="0" fontId="8" fillId="8" borderId="22" xfId="0" applyFont="1" applyFill="1" applyBorder="1" applyAlignment="1">
      <alignment vertical="top"/>
    </xf>
    <xf numFmtId="0" fontId="8" fillId="8" borderId="22" xfId="0" applyFont="1" applyFill="1" applyBorder="1"/>
    <xf numFmtId="0" fontId="0" fillId="8" borderId="22" xfId="0" applyFill="1" applyBorder="1"/>
    <xf numFmtId="0" fontId="0" fillId="8" borderId="0" xfId="0" applyFill="1"/>
    <xf numFmtId="0" fontId="3" fillId="6" borderId="11" xfId="0" applyFont="1" applyFill="1" applyBorder="1"/>
    <xf numFmtId="0" fontId="0" fillId="6" borderId="11" xfId="0" applyFill="1" applyBorder="1"/>
    <xf numFmtId="0" fontId="2" fillId="0" borderId="0" xfId="0" quotePrefix="1" applyFont="1" applyAlignment="1">
      <alignment horizontal="center"/>
    </xf>
    <xf numFmtId="0" fontId="2" fillId="0" borderId="0" xfId="0" quotePrefix="1" applyFont="1"/>
    <xf numFmtId="0" fontId="1" fillId="2" borderId="1" xfId="0" applyFont="1" applyFill="1" applyBorder="1" applyProtection="1">
      <protection hidden="1"/>
    </xf>
    <xf numFmtId="0" fontId="1" fillId="2" borderId="0" xfId="0" quotePrefix="1" applyFont="1" applyFill="1" applyAlignment="1" applyProtection="1">
      <alignment horizontal="left" indent="1"/>
      <protection hidden="1"/>
    </xf>
    <xf numFmtId="0" fontId="1" fillId="2" borderId="0" xfId="0" applyFont="1" applyFill="1" applyProtection="1">
      <protection hidden="1"/>
    </xf>
    <xf numFmtId="0" fontId="1" fillId="2" borderId="0" xfId="0" applyFont="1" applyFill="1" applyAlignment="1" applyProtection="1">
      <alignment horizontal="center"/>
      <protection hidden="1"/>
    </xf>
    <xf numFmtId="0" fontId="1" fillId="2" borderId="2" xfId="0" applyFont="1" applyFill="1" applyBorder="1" applyProtection="1">
      <protection hidden="1"/>
    </xf>
    <xf numFmtId="0" fontId="1" fillId="0" borderId="0" xfId="0" applyFont="1" applyProtection="1">
      <protection hidden="1"/>
    </xf>
    <xf numFmtId="0" fontId="1" fillId="2" borderId="0" xfId="0" applyFont="1" applyFill="1" applyAlignment="1" applyProtection="1">
      <alignment horizontal="center"/>
      <protection locked="0" hidden="1"/>
    </xf>
    <xf numFmtId="0" fontId="1" fillId="0" borderId="1" xfId="0" applyFont="1" applyBorder="1"/>
    <xf numFmtId="0" fontId="1" fillId="4" borderId="12" xfId="0" applyFont="1" applyFill="1" applyBorder="1" applyAlignment="1" applyProtection="1">
      <alignment horizontal="right" vertical="top" wrapText="1"/>
      <protection locked="0"/>
    </xf>
    <xf numFmtId="0" fontId="1" fillId="0" borderId="4" xfId="0" applyFont="1" applyBorder="1" applyAlignment="1">
      <alignment horizontal="left"/>
    </xf>
    <xf numFmtId="0" fontId="1" fillId="0" borderId="4" xfId="0" applyFont="1" applyBorder="1"/>
    <xf numFmtId="0" fontId="1" fillId="0" borderId="2" xfId="0" applyFont="1" applyBorder="1"/>
    <xf numFmtId="0" fontId="1" fillId="0" borderId="0" xfId="0" applyFont="1"/>
    <xf numFmtId="0" fontId="3" fillId="0" borderId="23" xfId="0" applyFont="1" applyBorder="1" applyAlignment="1">
      <alignment horizontal="center"/>
    </xf>
    <xf numFmtId="0" fontId="3" fillId="0" borderId="0" xfId="0" applyFont="1" applyAlignment="1">
      <alignment horizontal="center"/>
    </xf>
    <xf numFmtId="10" fontId="3" fillId="0" borderId="0" xfId="0" applyNumberFormat="1" applyFont="1" applyAlignment="1">
      <alignment horizontal="center"/>
    </xf>
    <xf numFmtId="10" fontId="3" fillId="0" borderId="23" xfId="0" applyNumberFormat="1" applyFont="1" applyBorder="1" applyAlignment="1">
      <alignment horizontal="center"/>
    </xf>
    <xf numFmtId="0" fontId="0" fillId="0" borderId="23" xfId="0" applyBorder="1" applyAlignment="1">
      <alignment horizontal="center"/>
    </xf>
    <xf numFmtId="166" fontId="0" fillId="0" borderId="23" xfId="0" applyNumberFormat="1" applyBorder="1" applyAlignment="1">
      <alignment horizontal="center"/>
    </xf>
    <xf numFmtId="2" fontId="0" fillId="0" borderId="23" xfId="0" applyNumberFormat="1" applyBorder="1" applyAlignment="1">
      <alignment horizontal="center"/>
    </xf>
    <xf numFmtId="0" fontId="8" fillId="6" borderId="1" xfId="0" applyFont="1" applyFill="1" applyBorder="1" applyAlignment="1">
      <alignment horizontal="left" vertical="top"/>
    </xf>
    <xf numFmtId="0" fontId="0" fillId="0" borderId="0" xfId="0" quotePrefix="1" applyAlignment="1">
      <alignment horizontal="left" indent="2"/>
    </xf>
    <xf numFmtId="0" fontId="3" fillId="0" borderId="0" xfId="0" applyFont="1" applyAlignment="1">
      <alignment horizontal="left" indent="1"/>
    </xf>
    <xf numFmtId="0" fontId="0" fillId="0" borderId="0" xfId="0" quotePrefix="1" applyAlignment="1">
      <alignment horizontal="left"/>
    </xf>
    <xf numFmtId="0" fontId="1" fillId="0" borderId="0" xfId="0" applyFont="1" applyAlignment="1">
      <alignment horizontal="left"/>
    </xf>
    <xf numFmtId="0" fontId="0" fillId="0" borderId="0" xfId="0" applyProtection="1">
      <protection hidden="1"/>
    </xf>
    <xf numFmtId="0" fontId="8" fillId="6" borderId="24" xfId="0" applyFont="1" applyFill="1" applyBorder="1" applyAlignment="1">
      <alignment vertical="top"/>
    </xf>
    <xf numFmtId="0" fontId="8" fillId="6" borderId="1" xfId="0" applyFont="1" applyFill="1" applyBorder="1" applyAlignment="1">
      <alignment vertical="top"/>
    </xf>
    <xf numFmtId="0" fontId="8" fillId="6" borderId="8" xfId="0" applyFont="1" applyFill="1" applyBorder="1" applyAlignment="1">
      <alignment vertical="top"/>
    </xf>
    <xf numFmtId="0" fontId="1" fillId="2" borderId="0" xfId="0" applyFont="1" applyFill="1" applyAlignment="1" applyProtection="1">
      <alignment horizontal="left" indent="1"/>
      <protection hidden="1"/>
    </xf>
    <xf numFmtId="0" fontId="0" fillId="4" borderId="0" xfId="0" applyFill="1" applyAlignment="1">
      <alignment horizontal="center"/>
    </xf>
    <xf numFmtId="0" fontId="0" fillId="9" borderId="0" xfId="0" applyFill="1" applyAlignment="1">
      <alignment horizontal="center"/>
    </xf>
    <xf numFmtId="1" fontId="3" fillId="0" borderId="25" xfId="0" applyNumberFormat="1" applyFont="1" applyBorder="1" applyAlignment="1">
      <alignment horizontal="center" wrapText="1"/>
    </xf>
    <xf numFmtId="0" fontId="3" fillId="2" borderId="17" xfId="0" applyFont="1" applyFill="1" applyBorder="1" applyAlignment="1">
      <alignment horizontal="left" vertical="top"/>
    </xf>
    <xf numFmtId="0" fontId="8" fillId="6" borderId="30" xfId="0" applyFont="1" applyFill="1" applyBorder="1" applyAlignment="1">
      <alignment horizontal="left" vertical="top"/>
    </xf>
    <xf numFmtId="0" fontId="1" fillId="0" borderId="0" xfId="0" applyFont="1" applyProtection="1">
      <protection locked="0"/>
    </xf>
    <xf numFmtId="0" fontId="3" fillId="0" borderId="0" xfId="0" applyFont="1" applyAlignment="1">
      <alignment vertical="top" wrapText="1"/>
    </xf>
    <xf numFmtId="0" fontId="11" fillId="0" borderId="0" xfId="0" applyFont="1" applyProtection="1">
      <protection locked="0"/>
    </xf>
    <xf numFmtId="0" fontId="1" fillId="2" borderId="0" xfId="0" applyFont="1" applyFill="1" applyAlignment="1" applyProtection="1">
      <alignment horizontal="right"/>
      <protection hidden="1"/>
    </xf>
    <xf numFmtId="0" fontId="1" fillId="2" borderId="23" xfId="0" applyFont="1" applyFill="1" applyBorder="1" applyAlignment="1" applyProtection="1">
      <alignment horizontal="center"/>
      <protection locked="0" hidden="1"/>
    </xf>
    <xf numFmtId="0" fontId="1" fillId="2" borderId="0" xfId="0" quotePrefix="1" applyFont="1" applyFill="1" applyAlignment="1" applyProtection="1">
      <alignment horizontal="center"/>
      <protection hidden="1"/>
    </xf>
    <xf numFmtId="0" fontId="1" fillId="2" borderId="0" xfId="0" quotePrefix="1" applyFont="1" applyFill="1" applyAlignment="1" applyProtection="1">
      <alignment horizontal="right" indent="1"/>
      <protection hidden="1"/>
    </xf>
    <xf numFmtId="0" fontId="8" fillId="6" borderId="31" xfId="0" applyFont="1" applyFill="1" applyBorder="1" applyAlignment="1">
      <alignment vertical="top"/>
    </xf>
    <xf numFmtId="0" fontId="0" fillId="0" borderId="0" xfId="0" applyAlignment="1">
      <alignment horizontal="left"/>
    </xf>
    <xf numFmtId="0" fontId="3" fillId="6" borderId="17" xfId="0" applyFont="1" applyFill="1" applyBorder="1" applyAlignment="1">
      <alignment horizontal="center" vertical="center"/>
    </xf>
    <xf numFmtId="0" fontId="0" fillId="2" borderId="1" xfId="0" applyFill="1" applyBorder="1"/>
    <xf numFmtId="0" fontId="0" fillId="2" borderId="0" xfId="0" applyFill="1"/>
    <xf numFmtId="0" fontId="0" fillId="2" borderId="2" xfId="0" applyFill="1" applyBorder="1"/>
    <xf numFmtId="0" fontId="8" fillId="0" borderId="2" xfId="0" applyFont="1" applyBorder="1"/>
    <xf numFmtId="0" fontId="8" fillId="0" borderId="0" xfId="0" applyFont="1"/>
    <xf numFmtId="0" fontId="1" fillId="0" borderId="14" xfId="0" applyFont="1" applyBorder="1"/>
    <xf numFmtId="0" fontId="3" fillId="0" borderId="21" xfId="0" applyFont="1" applyBorder="1" applyAlignment="1">
      <alignment vertical="top" wrapText="1"/>
    </xf>
    <xf numFmtId="0" fontId="1" fillId="2" borderId="0" xfId="0" applyFont="1" applyFill="1" applyAlignment="1" applyProtection="1">
      <alignment horizontal="left"/>
      <protection hidden="1"/>
    </xf>
    <xf numFmtId="166" fontId="1" fillId="2" borderId="0" xfId="0" applyNumberFormat="1" applyFont="1" applyFill="1" applyAlignment="1" applyProtection="1">
      <alignment horizontal="right"/>
      <protection hidden="1"/>
    </xf>
    <xf numFmtId="1" fontId="1" fillId="2" borderId="0" xfId="0" applyNumberFormat="1" applyFont="1" applyFill="1" applyAlignment="1" applyProtection="1">
      <alignment horizontal="right"/>
      <protection hidden="1"/>
    </xf>
    <xf numFmtId="0" fontId="3" fillId="0" borderId="32" xfId="0" applyFont="1" applyBorder="1" applyAlignment="1">
      <alignment vertical="top" wrapText="1"/>
    </xf>
    <xf numFmtId="0" fontId="0" fillId="0" borderId="0" xfId="0" applyAlignment="1">
      <alignment vertical="top"/>
    </xf>
    <xf numFmtId="2" fontId="0" fillId="0" borderId="0" xfId="0" applyNumberFormat="1" applyAlignment="1">
      <alignment horizontal="center"/>
    </xf>
    <xf numFmtId="0" fontId="0" fillId="0" borderId="0" xfId="0" applyAlignment="1">
      <alignment wrapText="1"/>
    </xf>
    <xf numFmtId="0" fontId="0" fillId="0" borderId="0" xfId="0" applyAlignment="1">
      <alignment horizontal="left" vertical="top"/>
    </xf>
    <xf numFmtId="0" fontId="0" fillId="0" borderId="0" xfId="0" quotePrefix="1" applyAlignment="1">
      <alignment horizontal="left" vertical="top" indent="2"/>
    </xf>
    <xf numFmtId="0" fontId="0" fillId="2" borderId="0" xfId="0" applyFill="1" applyAlignment="1">
      <alignment horizontal="left" vertical="top"/>
    </xf>
    <xf numFmtId="167" fontId="1" fillId="2" borderId="0" xfId="0" applyNumberFormat="1" applyFont="1" applyFill="1" applyAlignment="1" applyProtection="1">
      <alignment horizontal="right"/>
      <protection hidden="1"/>
    </xf>
    <xf numFmtId="1" fontId="1" fillId="2" borderId="0" xfId="0" applyNumberFormat="1" applyFont="1" applyFill="1" applyAlignment="1" applyProtection="1">
      <alignment horizontal="center"/>
      <protection hidden="1"/>
    </xf>
    <xf numFmtId="1" fontId="1" fillId="2" borderId="0" xfId="0" applyNumberFormat="1" applyFont="1" applyFill="1" applyAlignment="1" applyProtection="1">
      <alignment horizontal="left"/>
      <protection hidden="1"/>
    </xf>
    <xf numFmtId="0" fontId="1" fillId="2" borderId="0" xfId="0" applyFont="1" applyFill="1" applyAlignment="1" applyProtection="1">
      <alignment horizontal="right" indent="1"/>
      <protection hidden="1"/>
    </xf>
    <xf numFmtId="0" fontId="3" fillId="6" borderId="17" xfId="0" applyFont="1" applyFill="1" applyBorder="1" applyAlignment="1">
      <alignment horizontal="center" vertical="top"/>
    </xf>
    <xf numFmtId="0" fontId="0" fillId="0" borderId="1" xfId="0" applyBorder="1" applyAlignment="1">
      <alignment vertical="center"/>
    </xf>
    <xf numFmtId="0" fontId="0" fillId="0" borderId="21" xfId="0" applyBorder="1" applyAlignment="1">
      <alignment vertical="center"/>
    </xf>
    <xf numFmtId="0" fontId="0" fillId="0" borderId="36" xfId="0" applyBorder="1" applyAlignment="1">
      <alignment vertical="center"/>
    </xf>
    <xf numFmtId="0" fontId="0" fillId="0" borderId="2" xfId="0" applyBorder="1" applyAlignment="1">
      <alignment vertical="center"/>
    </xf>
    <xf numFmtId="0" fontId="0" fillId="0" borderId="0" xfId="0" applyAlignment="1">
      <alignment vertical="center"/>
    </xf>
    <xf numFmtId="0" fontId="0" fillId="0" borderId="22" xfId="0" applyBorder="1" applyAlignment="1">
      <alignment vertical="center"/>
    </xf>
    <xf numFmtId="0" fontId="0" fillId="0" borderId="5" xfId="0" applyBorder="1" applyAlignment="1">
      <alignment vertical="center"/>
    </xf>
    <xf numFmtId="166" fontId="0" fillId="0" borderId="1" xfId="0" applyNumberFormat="1" applyBorder="1" applyAlignment="1">
      <alignment vertical="center"/>
    </xf>
    <xf numFmtId="166" fontId="0" fillId="0" borderId="8" xfId="0" applyNumberFormat="1" applyBorder="1" applyAlignment="1">
      <alignment vertical="center"/>
    </xf>
    <xf numFmtId="0" fontId="0" fillId="0" borderId="7" xfId="0" applyBorder="1" applyAlignment="1">
      <alignment vertical="center"/>
    </xf>
    <xf numFmtId="168" fontId="1" fillId="2" borderId="0" xfId="0" applyNumberFormat="1" applyFont="1" applyFill="1" applyAlignment="1" applyProtection="1">
      <alignment horizontal="right"/>
      <protection hidden="1"/>
    </xf>
    <xf numFmtId="0" fontId="3" fillId="2" borderId="0" xfId="0" applyFont="1" applyFill="1" applyAlignment="1" applyProtection="1">
      <alignment horizontal="left" indent="1"/>
      <protection hidden="1"/>
    </xf>
    <xf numFmtId="49" fontId="0" fillId="0" borderId="0" xfId="0" applyNumberFormat="1"/>
    <xf numFmtId="49" fontId="0" fillId="0" borderId="0" xfId="0" applyNumberFormat="1" applyAlignment="1">
      <alignment horizontal="left" indent="1"/>
    </xf>
    <xf numFmtId="49" fontId="0" fillId="0" borderId="0" xfId="0" quotePrefix="1" applyNumberFormat="1" applyAlignment="1">
      <alignment horizontal="left" indent="4"/>
    </xf>
    <xf numFmtId="49" fontId="3" fillId="6" borderId="9" xfId="0" applyNumberFormat="1" applyFont="1" applyFill="1" applyBorder="1" applyAlignment="1">
      <alignment horizontal="left"/>
    </xf>
    <xf numFmtId="49" fontId="0" fillId="0" borderId="0" xfId="0" applyNumberFormat="1" applyAlignment="1">
      <alignment horizontal="left"/>
    </xf>
    <xf numFmtId="49" fontId="0" fillId="0" borderId="0" xfId="0" quotePrefix="1" applyNumberFormat="1" applyAlignment="1">
      <alignment horizontal="left"/>
    </xf>
    <xf numFmtId="166" fontId="0" fillId="3" borderId="21" xfId="0" applyNumberFormat="1" applyFill="1" applyBorder="1" applyAlignment="1">
      <alignment vertical="center"/>
    </xf>
    <xf numFmtId="166" fontId="0" fillId="3" borderId="31" xfId="0" applyNumberFormat="1" applyFill="1" applyBorder="1" applyAlignment="1">
      <alignment vertical="center"/>
    </xf>
    <xf numFmtId="166" fontId="0" fillId="3" borderId="24" xfId="0" applyNumberFormat="1" applyFill="1" applyBorder="1" applyAlignment="1">
      <alignment vertical="center"/>
    </xf>
    <xf numFmtId="167" fontId="1" fillId="2" borderId="0" xfId="0" applyNumberFormat="1" applyFont="1" applyFill="1" applyAlignment="1" applyProtection="1">
      <alignment horizontal="left"/>
      <protection hidden="1"/>
    </xf>
    <xf numFmtId="49" fontId="0" fillId="0" borderId="0" xfId="0" quotePrefix="1" applyNumberFormat="1" applyAlignment="1">
      <alignment horizontal="left" wrapText="1" indent="4"/>
    </xf>
    <xf numFmtId="49" fontId="3" fillId="0" borderId="0" xfId="0" applyNumberFormat="1" applyFont="1" applyAlignment="1">
      <alignment horizontal="left"/>
    </xf>
    <xf numFmtId="166" fontId="0" fillId="0" borderId="0" xfId="0" applyNumberFormat="1" applyAlignment="1">
      <alignment horizontal="center"/>
    </xf>
    <xf numFmtId="2" fontId="1" fillId="0" borderId="0" xfId="0" applyNumberFormat="1" applyFont="1" applyProtection="1">
      <protection hidden="1"/>
    </xf>
    <xf numFmtId="49" fontId="0" fillId="0" borderId="0" xfId="0" applyNumberFormat="1" applyAlignment="1">
      <alignment horizontal="left" indent="2"/>
    </xf>
    <xf numFmtId="0" fontId="0" fillId="0" borderId="0" xfId="0" applyAlignment="1">
      <alignment horizontal="right"/>
    </xf>
    <xf numFmtId="0" fontId="1" fillId="2" borderId="23" xfId="3" applyFill="1" applyBorder="1" applyAlignment="1" applyProtection="1">
      <alignment horizontal="center"/>
      <protection locked="0" hidden="1"/>
    </xf>
    <xf numFmtId="0" fontId="1" fillId="2" borderId="40" xfId="3" applyFill="1" applyBorder="1" applyAlignment="1" applyProtection="1">
      <alignment horizontal="center"/>
      <protection locked="0" hidden="1"/>
    </xf>
    <xf numFmtId="0" fontId="3" fillId="2" borderId="0" xfId="3" applyFont="1" applyFill="1" applyAlignment="1" applyProtection="1">
      <alignment horizontal="center"/>
      <protection locked="0"/>
    </xf>
    <xf numFmtId="0" fontId="1" fillId="0" borderId="0" xfId="3" applyProtection="1">
      <protection locked="0"/>
    </xf>
    <xf numFmtId="0" fontId="11" fillId="0" borderId="0" xfId="3" applyFont="1" applyProtection="1">
      <protection locked="0"/>
    </xf>
    <xf numFmtId="0" fontId="1" fillId="2" borderId="0" xfId="3" applyFill="1" applyAlignment="1" applyProtection="1">
      <alignment horizontal="center"/>
      <protection locked="0" hidden="1"/>
    </xf>
    <xf numFmtId="166" fontId="0" fillId="0" borderId="1" xfId="0" quotePrefix="1" applyNumberFormat="1" applyBorder="1" applyAlignment="1">
      <alignment vertical="center"/>
    </xf>
    <xf numFmtId="0" fontId="4" fillId="6" borderId="0" xfId="0" applyFont="1" applyFill="1"/>
    <xf numFmtId="0" fontId="4" fillId="6" borderId="33" xfId="0" applyFont="1" applyFill="1" applyBorder="1"/>
    <xf numFmtId="0" fontId="0" fillId="0" borderId="34" xfId="0" applyBorder="1"/>
    <xf numFmtId="0" fontId="0" fillId="0" borderId="47" xfId="0" applyBorder="1"/>
    <xf numFmtId="0" fontId="6" fillId="14" borderId="6" xfId="0" applyFont="1" applyFill="1" applyBorder="1" applyAlignment="1">
      <alignment horizontal="left" vertical="top" wrapText="1"/>
    </xf>
    <xf numFmtId="0" fontId="6" fillId="15" borderId="12" xfId="0" applyFont="1" applyFill="1" applyBorder="1" applyAlignment="1">
      <alignment horizontal="left" vertical="top" wrapText="1"/>
    </xf>
    <xf numFmtId="0" fontId="3" fillId="2" borderId="0" xfId="0" applyFont="1" applyFill="1" applyAlignment="1">
      <alignment vertical="top" wrapText="1"/>
    </xf>
    <xf numFmtId="0" fontId="3" fillId="2" borderId="0" xfId="0" applyFont="1" applyFill="1" applyAlignment="1">
      <alignment horizontal="center" wrapText="1"/>
    </xf>
    <xf numFmtId="0" fontId="17" fillId="2" borderId="0" xfId="0" applyFont="1" applyFill="1" applyAlignment="1">
      <alignment vertical="top" wrapText="1"/>
    </xf>
    <xf numFmtId="49" fontId="0" fillId="0" borderId="0" xfId="0" applyNumberFormat="1" applyAlignment="1">
      <alignment horizontal="left" indent="3"/>
    </xf>
    <xf numFmtId="0" fontId="3" fillId="2" borderId="0" xfId="0" quotePrefix="1" applyFont="1" applyFill="1" applyAlignment="1">
      <alignment vertical="top" wrapText="1"/>
    </xf>
    <xf numFmtId="0" fontId="1" fillId="0" borderId="0" xfId="0" applyFont="1" applyAlignment="1" applyProtection="1">
      <alignment horizontal="center"/>
      <protection locked="0" hidden="1"/>
    </xf>
    <xf numFmtId="166" fontId="1" fillId="13" borderId="0" xfId="0" applyNumberFormat="1" applyFont="1" applyFill="1" applyAlignment="1" applyProtection="1">
      <alignment horizontal="right"/>
      <protection hidden="1"/>
    </xf>
    <xf numFmtId="167" fontId="1" fillId="13" borderId="0" xfId="0" applyNumberFormat="1" applyFont="1" applyFill="1" applyAlignment="1" applyProtection="1">
      <alignment horizontal="right"/>
      <protection hidden="1"/>
    </xf>
    <xf numFmtId="1" fontId="1" fillId="13" borderId="0" xfId="0" applyNumberFormat="1" applyFont="1" applyFill="1" applyAlignment="1" applyProtection="1">
      <alignment horizontal="right"/>
      <protection hidden="1"/>
    </xf>
    <xf numFmtId="168" fontId="1" fillId="13" borderId="0" xfId="0" applyNumberFormat="1" applyFont="1" applyFill="1" applyAlignment="1" applyProtection="1">
      <alignment horizontal="right"/>
      <protection hidden="1"/>
    </xf>
    <xf numFmtId="166" fontId="1" fillId="13" borderId="0" xfId="0" applyNumberFormat="1" applyFont="1" applyFill="1" applyProtection="1">
      <protection hidden="1"/>
    </xf>
    <xf numFmtId="169" fontId="1" fillId="13" borderId="0" xfId="0" applyNumberFormat="1" applyFont="1" applyFill="1" applyAlignment="1" applyProtection="1">
      <alignment horizontal="right"/>
      <protection hidden="1"/>
    </xf>
    <xf numFmtId="1" fontId="1" fillId="13" borderId="0" xfId="0" applyNumberFormat="1" applyFont="1" applyFill="1" applyAlignment="1" applyProtection="1">
      <alignment horizontal="center"/>
      <protection hidden="1"/>
    </xf>
    <xf numFmtId="49" fontId="6" fillId="0" borderId="0" xfId="0" applyNumberFormat="1" applyFont="1" applyAlignment="1">
      <alignment horizontal="left"/>
    </xf>
    <xf numFmtId="49" fontId="6" fillId="0" borderId="0" xfId="0" applyNumberFormat="1" applyFont="1"/>
    <xf numFmtId="49" fontId="1" fillId="16" borderId="0" xfId="0" applyNumberFormat="1" applyFont="1" applyFill="1"/>
    <xf numFmtId="49" fontId="0" fillId="0" borderId="0" xfId="0" applyNumberFormat="1" applyAlignment="1">
      <alignment horizontal="left" wrapText="1"/>
    </xf>
    <xf numFmtId="2" fontId="3" fillId="0" borderId="23" xfId="0" applyNumberFormat="1" applyFont="1" applyBorder="1" applyAlignment="1">
      <alignment horizontal="center"/>
    </xf>
    <xf numFmtId="0" fontId="0" fillId="2" borderId="0" xfId="0" applyFill="1" applyAlignment="1" applyProtection="1">
      <alignment horizontal="center"/>
      <protection hidden="1"/>
    </xf>
    <xf numFmtId="0" fontId="3" fillId="0" borderId="31" xfId="0" applyFont="1" applyBorder="1" applyAlignment="1">
      <alignment horizontal="center"/>
    </xf>
    <xf numFmtId="0" fontId="3" fillId="0" borderId="21" xfId="0" applyFont="1" applyBorder="1" applyAlignment="1">
      <alignment horizontal="center"/>
    </xf>
    <xf numFmtId="0" fontId="3" fillId="0" borderId="36" xfId="0" applyFont="1" applyBorder="1" applyAlignment="1">
      <alignment horizontal="center"/>
    </xf>
    <xf numFmtId="0" fontId="21" fillId="0" borderId="0" xfId="0" applyFont="1" applyProtection="1">
      <protection hidden="1"/>
    </xf>
    <xf numFmtId="0" fontId="22" fillId="2" borderId="0" xfId="0" applyFont="1" applyFill="1" applyAlignment="1" applyProtection="1">
      <alignment horizontal="left"/>
      <protection hidden="1"/>
    </xf>
    <xf numFmtId="0" fontId="21" fillId="0" borderId="0" xfId="0" applyFont="1"/>
    <xf numFmtId="1" fontId="0" fillId="2" borderId="0" xfId="0" applyNumberFormat="1" applyFill="1" applyProtection="1">
      <protection hidden="1"/>
    </xf>
    <xf numFmtId="0" fontId="3" fillId="0" borderId="17" xfId="0" applyFont="1" applyBorder="1" applyAlignment="1">
      <alignment horizontal="center"/>
    </xf>
    <xf numFmtId="0" fontId="3" fillId="2" borderId="17" xfId="0" applyFont="1" applyFill="1" applyBorder="1" applyAlignment="1">
      <alignment horizontal="center" vertical="top" wrapText="1"/>
    </xf>
    <xf numFmtId="0" fontId="3" fillId="0" borderId="0" xfId="2" applyFont="1"/>
    <xf numFmtId="0" fontId="1" fillId="0" borderId="0" xfId="2"/>
    <xf numFmtId="10" fontId="1" fillId="0" borderId="0" xfId="2" applyNumberFormat="1"/>
    <xf numFmtId="0" fontId="3" fillId="0" borderId="0" xfId="2" applyFont="1" applyAlignment="1">
      <alignment horizontal="center"/>
    </xf>
    <xf numFmtId="10" fontId="3" fillId="0" borderId="0" xfId="2" applyNumberFormat="1" applyFont="1" applyAlignment="1">
      <alignment horizontal="center"/>
    </xf>
    <xf numFmtId="2" fontId="1" fillId="0" borderId="23" xfId="2" applyNumberFormat="1" applyBorder="1" applyAlignment="1">
      <alignment horizontal="center"/>
    </xf>
    <xf numFmtId="166" fontId="1" fillId="0" borderId="23" xfId="2" applyNumberFormat="1" applyBorder="1" applyAlignment="1">
      <alignment horizontal="center"/>
    </xf>
    <xf numFmtId="2" fontId="1" fillId="0" borderId="0" xfId="2" applyNumberFormat="1" applyAlignment="1">
      <alignment horizontal="center"/>
    </xf>
    <xf numFmtId="166" fontId="1" fillId="0" borderId="0" xfId="2" applyNumberFormat="1" applyAlignment="1">
      <alignment horizontal="center"/>
    </xf>
    <xf numFmtId="2" fontId="0" fillId="0" borderId="0" xfId="0" applyNumberFormat="1" applyAlignment="1">
      <alignment horizontal="left"/>
    </xf>
    <xf numFmtId="166" fontId="0" fillId="0" borderId="55" xfId="0" applyNumberFormat="1" applyBorder="1" applyAlignment="1">
      <alignment horizontal="center"/>
    </xf>
    <xf numFmtId="2" fontId="0" fillId="0" borderId="40" xfId="0" applyNumberFormat="1" applyBorder="1" applyAlignment="1">
      <alignment horizontal="center"/>
    </xf>
    <xf numFmtId="0" fontId="0" fillId="0" borderId="40" xfId="0" applyBorder="1" applyAlignment="1">
      <alignment horizontal="center"/>
    </xf>
    <xf numFmtId="166" fontId="0" fillId="0" borderId="40" xfId="0" applyNumberFormat="1" applyBorder="1" applyAlignment="1">
      <alignment horizontal="center"/>
    </xf>
    <xf numFmtId="0" fontId="0" fillId="0" borderId="22" xfId="0" applyBorder="1"/>
    <xf numFmtId="0" fontId="1" fillId="0" borderId="1" xfId="0" applyFont="1" applyBorder="1" applyAlignment="1" applyProtection="1">
      <alignment horizontal="right" vertical="top" wrapText="1"/>
      <protection locked="0"/>
    </xf>
    <xf numFmtId="0" fontId="8" fillId="0" borderId="24" xfId="0" applyFont="1" applyBorder="1" applyAlignment="1">
      <alignment horizontal="center" vertical="top" wrapText="1"/>
    </xf>
    <xf numFmtId="0" fontId="8" fillId="0" borderId="22" xfId="0" applyFont="1" applyBorder="1" applyAlignment="1">
      <alignment horizontal="center" vertical="top" wrapText="1"/>
    </xf>
    <xf numFmtId="0" fontId="8" fillId="0" borderId="5" xfId="0" applyFont="1" applyBorder="1" applyAlignment="1">
      <alignment horizontal="center" vertical="top" wrapText="1"/>
    </xf>
    <xf numFmtId="3" fontId="0" fillId="0" borderId="1" xfId="0" applyNumberFormat="1" applyBorder="1" applyProtection="1">
      <protection locked="0"/>
    </xf>
    <xf numFmtId="3" fontId="0" fillId="0" borderId="0" xfId="0" applyNumberFormat="1" applyProtection="1">
      <protection locked="0"/>
    </xf>
    <xf numFmtId="0" fontId="0" fillId="2" borderId="0" xfId="0" applyFill="1" applyAlignment="1" applyProtection="1">
      <alignment horizontal="left"/>
      <protection hidden="1"/>
    </xf>
    <xf numFmtId="0" fontId="0" fillId="2" borderId="0" xfId="0" applyFill="1" applyAlignment="1" applyProtection="1">
      <alignment horizontal="right"/>
      <protection hidden="1"/>
    </xf>
    <xf numFmtId="1" fontId="3" fillId="0" borderId="1" xfId="0" applyNumberFormat="1" applyFont="1" applyBorder="1" applyAlignment="1">
      <alignment horizontal="center" vertical="top" wrapText="1"/>
    </xf>
    <xf numFmtId="1" fontId="3" fillId="0" borderId="0" xfId="0" applyNumberFormat="1" applyFont="1" applyAlignment="1">
      <alignment horizontal="center" vertical="top" wrapText="1"/>
    </xf>
    <xf numFmtId="1" fontId="3" fillId="0" borderId="56" xfId="0" applyNumberFormat="1" applyFont="1" applyBorder="1" applyAlignment="1">
      <alignment horizontal="center" wrapText="1"/>
    </xf>
    <xf numFmtId="1" fontId="3" fillId="0" borderId="22" xfId="0" applyNumberFormat="1" applyFont="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center"/>
    </xf>
    <xf numFmtId="0" fontId="1" fillId="4" borderId="13" xfId="0" applyFont="1" applyFill="1" applyBorder="1" applyAlignment="1" applyProtection="1">
      <alignment horizontal="right" vertical="top" wrapText="1"/>
      <protection locked="0"/>
    </xf>
    <xf numFmtId="0" fontId="1" fillId="0" borderId="14" xfId="0" applyFont="1" applyBorder="1" applyAlignment="1">
      <alignment horizontal="left"/>
    </xf>
    <xf numFmtId="0" fontId="3" fillId="2" borderId="0" xfId="0" applyFont="1" applyFill="1" applyAlignment="1" applyProtection="1">
      <alignment horizontal="center"/>
      <protection hidden="1"/>
    </xf>
    <xf numFmtId="0" fontId="5"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0" xfId="0" quotePrefix="1" applyAlignment="1" applyProtection="1">
      <alignment horizontal="left" indent="2"/>
      <protection locked="0"/>
    </xf>
    <xf numFmtId="0" fontId="0" fillId="0" borderId="0" xfId="0" applyAlignment="1" applyProtection="1">
      <alignment wrapText="1"/>
      <protection locked="0"/>
    </xf>
    <xf numFmtId="0" fontId="0" fillId="0" borderId="0" xfId="0" quotePrefix="1" applyAlignment="1" applyProtection="1">
      <alignment horizontal="left"/>
      <protection locked="0"/>
    </xf>
    <xf numFmtId="0" fontId="0" fillId="0" borderId="0" xfId="0" applyAlignment="1" applyProtection="1">
      <alignment horizontal="left"/>
      <protection locked="0"/>
    </xf>
    <xf numFmtId="49" fontId="0" fillId="0" borderId="0" xfId="0" applyNumberFormat="1" applyProtection="1">
      <protection locked="0"/>
    </xf>
    <xf numFmtId="0" fontId="0" fillId="0" borderId="0" xfId="0" quotePrefix="1" applyProtection="1">
      <protection locked="0"/>
    </xf>
    <xf numFmtId="0" fontId="3" fillId="0" borderId="0" xfId="0" applyFont="1" applyAlignment="1" applyProtection="1">
      <alignment horizontal="left" indent="1"/>
      <protection locked="0"/>
    </xf>
    <xf numFmtId="0" fontId="0" fillId="0" borderId="0" xfId="0" quotePrefix="1" applyAlignment="1" applyProtection="1">
      <alignment horizontal="left" indent="1"/>
      <protection locked="0"/>
    </xf>
    <xf numFmtId="0" fontId="0" fillId="0" borderId="1" xfId="0" applyBorder="1" applyProtection="1">
      <protection locked="0"/>
    </xf>
    <xf numFmtId="0" fontId="0" fillId="0" borderId="0" xfId="0" applyAlignment="1" applyProtection="1">
      <alignment horizontal="left" indent="12"/>
      <protection locked="0"/>
    </xf>
    <xf numFmtId="0" fontId="0" fillId="0" borderId="2" xfId="0" applyBorder="1" applyProtection="1">
      <protection locked="0"/>
    </xf>
    <xf numFmtId="0" fontId="0" fillId="2" borderId="1" xfId="0" applyFill="1" applyBorder="1" applyProtection="1">
      <protection locked="0" hidden="1"/>
    </xf>
    <xf numFmtId="0" fontId="3" fillId="2" borderId="0" xfId="0" applyFont="1" applyFill="1" applyAlignment="1" applyProtection="1">
      <alignment horizontal="left"/>
      <protection locked="0" hidden="1"/>
    </xf>
    <xf numFmtId="0" fontId="0" fillId="2" borderId="0" xfId="0" applyFill="1" applyProtection="1">
      <protection locked="0" hidden="1"/>
    </xf>
    <xf numFmtId="0" fontId="0" fillId="2" borderId="2" xfId="0" applyFill="1" applyBorder="1" applyProtection="1">
      <protection locked="0" hidden="1"/>
    </xf>
    <xf numFmtId="0" fontId="0" fillId="0" borderId="0" xfId="0" applyProtection="1">
      <protection locked="0" hidden="1"/>
    </xf>
    <xf numFmtId="0" fontId="25" fillId="2" borderId="0" xfId="0" applyFont="1" applyFill="1" applyAlignment="1" applyProtection="1">
      <alignment horizontal="center"/>
      <protection locked="0" hidden="1"/>
    </xf>
    <xf numFmtId="0" fontId="26" fillId="2" borderId="0" xfId="0" applyFont="1" applyFill="1" applyAlignment="1" applyProtection="1">
      <alignment horizontal="center"/>
      <protection locked="0" hidden="1"/>
    </xf>
    <xf numFmtId="0" fontId="6" fillId="2" borderId="0" xfId="0" applyFont="1" applyFill="1" applyAlignment="1" applyProtection="1">
      <alignment horizontal="center"/>
      <protection locked="0" hidden="1"/>
    </xf>
    <xf numFmtId="0" fontId="24" fillId="0" borderId="0" xfId="0" applyFont="1" applyProtection="1">
      <protection locked="0" hidden="1"/>
    </xf>
    <xf numFmtId="0" fontId="3" fillId="0" borderId="0" xfId="0" applyFont="1" applyProtection="1">
      <protection locked="0"/>
    </xf>
    <xf numFmtId="0" fontId="3" fillId="2" borderId="0" xfId="0" applyFont="1" applyFill="1" applyAlignment="1" applyProtection="1">
      <alignment horizontal="left" indent="1"/>
      <protection locked="0" hidden="1"/>
    </xf>
    <xf numFmtId="0" fontId="6" fillId="2" borderId="0" xfId="0" applyFont="1" applyFill="1" applyAlignment="1" applyProtection="1">
      <alignment horizontal="left"/>
      <protection locked="0" hidden="1"/>
    </xf>
    <xf numFmtId="0" fontId="16" fillId="2" borderId="0" xfId="0" applyFont="1" applyFill="1" applyAlignment="1" applyProtection="1">
      <alignment horizontal="center"/>
      <protection locked="0" hidden="1"/>
    </xf>
    <xf numFmtId="0" fontId="6" fillId="17" borderId="0" xfId="0" applyFont="1" applyFill="1" applyAlignment="1" applyProtection="1">
      <alignment horizontal="center"/>
      <protection locked="0" hidden="1"/>
    </xf>
    <xf numFmtId="0" fontId="25" fillId="17" borderId="0" xfId="0" applyFont="1" applyFill="1" applyAlignment="1" applyProtection="1">
      <alignment horizontal="center"/>
      <protection locked="0" hidden="1"/>
    </xf>
    <xf numFmtId="0" fontId="26" fillId="17" borderId="0" xfId="0" applyFont="1" applyFill="1" applyAlignment="1" applyProtection="1">
      <alignment horizontal="center"/>
      <protection locked="0" hidden="1"/>
    </xf>
    <xf numFmtId="0" fontId="4" fillId="0" borderId="0" xfId="0" applyFont="1" applyProtection="1">
      <protection locked="0" hidden="1"/>
    </xf>
    <xf numFmtId="0" fontId="16" fillId="17" borderId="0" xfId="0" applyFont="1" applyFill="1" applyAlignment="1" applyProtection="1">
      <alignment horizontal="center"/>
      <protection locked="0" hidden="1"/>
    </xf>
    <xf numFmtId="0" fontId="3" fillId="0" borderId="0" xfId="0" applyFont="1" applyAlignment="1" applyProtection="1">
      <alignment horizontal="left" vertical="center"/>
      <protection locked="0"/>
    </xf>
    <xf numFmtId="0" fontId="0" fillId="2" borderId="23" xfId="0" applyFill="1" applyBorder="1" applyAlignment="1" applyProtection="1">
      <alignment horizontal="center"/>
      <protection locked="0" hidden="1"/>
    </xf>
    <xf numFmtId="0" fontId="0" fillId="0" borderId="0" xfId="0" applyAlignment="1" applyProtection="1">
      <alignment horizontal="center"/>
      <protection locked="0" hidden="1"/>
    </xf>
    <xf numFmtId="0" fontId="8" fillId="6" borderId="24" xfId="0" applyFont="1" applyFill="1" applyBorder="1" applyAlignment="1" applyProtection="1">
      <alignment vertical="top"/>
      <protection locked="0"/>
    </xf>
    <xf numFmtId="0" fontId="0" fillId="0" borderId="37" xfId="0" applyBorder="1" applyProtection="1">
      <protection locked="0"/>
    </xf>
    <xf numFmtId="0" fontId="8" fillId="6" borderId="8" xfId="0" applyFont="1" applyFill="1" applyBorder="1" applyAlignment="1" applyProtection="1">
      <alignment vertical="top"/>
      <protection locked="0"/>
    </xf>
    <xf numFmtId="0" fontId="3" fillId="2" borderId="17" xfId="0" applyFont="1" applyFill="1" applyBorder="1" applyAlignment="1" applyProtection="1">
      <alignment horizontal="center" vertical="top"/>
      <protection locked="0"/>
    </xf>
    <xf numFmtId="0" fontId="3" fillId="2" borderId="17" xfId="0" applyFont="1" applyFill="1" applyBorder="1" applyAlignment="1" applyProtection="1">
      <alignment horizontal="center" vertical="top" wrapText="1"/>
      <protection locked="0"/>
    </xf>
    <xf numFmtId="0" fontId="6" fillId="14" borderId="6" xfId="0" applyFont="1" applyFill="1" applyBorder="1" applyAlignment="1" applyProtection="1">
      <alignment horizontal="left" vertical="top" wrapText="1"/>
      <protection locked="0"/>
    </xf>
    <xf numFmtId="0" fontId="0" fillId="0" borderId="47" xfId="0" applyBorder="1" applyProtection="1">
      <protection locked="0"/>
    </xf>
    <xf numFmtId="0" fontId="0" fillId="0" borderId="4" xfId="0" applyBorder="1" applyProtection="1">
      <protection locked="0"/>
    </xf>
    <xf numFmtId="0" fontId="24" fillId="0" borderId="0" xfId="0" applyFont="1" applyProtection="1">
      <protection locked="0"/>
    </xf>
    <xf numFmtId="0" fontId="0" fillId="0" borderId="2" xfId="0" applyBorder="1" applyAlignment="1" applyProtection="1">
      <alignment vertical="top"/>
      <protection locked="0"/>
    </xf>
    <xf numFmtId="0" fontId="0" fillId="0" borderId="0" xfId="0" applyAlignment="1" applyProtection="1">
      <alignment vertical="top"/>
      <protection locked="0"/>
    </xf>
    <xf numFmtId="0" fontId="0" fillId="0" borderId="34" xfId="0" applyBorder="1" applyProtection="1">
      <protection locked="0"/>
    </xf>
    <xf numFmtId="0" fontId="0" fillId="2" borderId="1" xfId="0" applyFill="1" applyBorder="1" applyProtection="1">
      <protection locked="0"/>
    </xf>
    <xf numFmtId="0" fontId="3" fillId="2" borderId="0" xfId="0" applyFont="1" applyFill="1" applyAlignment="1" applyProtection="1">
      <alignment vertical="top" wrapText="1"/>
      <protection locked="0"/>
    </xf>
    <xf numFmtId="0" fontId="17" fillId="2" borderId="0" xfId="0" applyFont="1" applyFill="1" applyAlignment="1" applyProtection="1">
      <alignment vertical="top" wrapText="1"/>
      <protection locked="0"/>
    </xf>
    <xf numFmtId="0" fontId="0" fillId="2" borderId="0" xfId="0" applyFill="1" applyProtection="1">
      <protection locked="0"/>
    </xf>
    <xf numFmtId="0" fontId="0" fillId="2" borderId="2" xfId="0" applyFill="1" applyBorder="1" applyProtection="1">
      <protection locked="0"/>
    </xf>
    <xf numFmtId="0" fontId="3" fillId="0" borderId="0" xfId="0" applyFont="1" applyAlignment="1" applyProtection="1">
      <alignment vertical="top" wrapText="1"/>
      <protection locked="0"/>
    </xf>
    <xf numFmtId="0" fontId="0" fillId="0" borderId="7" xfId="0" applyBorder="1" applyProtection="1">
      <protection locked="0"/>
    </xf>
    <xf numFmtId="0" fontId="16" fillId="17" borderId="0" xfId="0" applyFont="1" applyFill="1" applyProtection="1">
      <protection locked="0" hidden="1"/>
    </xf>
    <xf numFmtId="0" fontId="16" fillId="2" borderId="0" xfId="0" applyFont="1" applyFill="1" applyProtection="1">
      <protection locked="0" hidden="1"/>
    </xf>
    <xf numFmtId="0" fontId="0" fillId="2" borderId="0" xfId="0" applyFill="1" applyAlignment="1" applyProtection="1">
      <alignment horizontal="center"/>
      <protection locked="0" hidden="1"/>
    </xf>
    <xf numFmtId="0" fontId="0" fillId="0" borderId="5" xfId="0" applyBorder="1" applyProtection="1">
      <protection locked="0"/>
    </xf>
    <xf numFmtId="0" fontId="8" fillId="6" borderId="30" xfId="0" applyFont="1" applyFill="1" applyBorder="1" applyAlignment="1" applyProtection="1">
      <alignment horizontal="left" vertical="top"/>
      <protection locked="0"/>
    </xf>
    <xf numFmtId="0" fontId="8" fillId="6" borderId="1" xfId="0" applyFont="1" applyFill="1" applyBorder="1" applyAlignment="1" applyProtection="1">
      <alignment horizontal="left" vertical="top"/>
      <protection locked="0"/>
    </xf>
    <xf numFmtId="0" fontId="0" fillId="17" borderId="1" xfId="0" applyFill="1" applyBorder="1" applyProtection="1">
      <protection locked="0"/>
    </xf>
    <xf numFmtId="0" fontId="0" fillId="17" borderId="2" xfId="0" applyFill="1" applyBorder="1" applyProtection="1">
      <protection locked="0"/>
    </xf>
    <xf numFmtId="0" fontId="0" fillId="17" borderId="1" xfId="0" applyFill="1" applyBorder="1" applyProtection="1">
      <protection locked="0" hidden="1"/>
    </xf>
    <xf numFmtId="0" fontId="0" fillId="17" borderId="2" xfId="0" applyFill="1" applyBorder="1" applyProtection="1">
      <protection locked="0" hidden="1"/>
    </xf>
    <xf numFmtId="0" fontId="0" fillId="0" borderId="8" xfId="0" applyBorder="1" applyProtection="1">
      <protection locked="0"/>
    </xf>
    <xf numFmtId="0" fontId="0" fillId="0" borderId="9" xfId="0" applyBorder="1" applyProtection="1">
      <protection locked="0"/>
    </xf>
    <xf numFmtId="0" fontId="7" fillId="0" borderId="0" xfId="0" applyFont="1" applyProtection="1">
      <protection locked="0"/>
    </xf>
    <xf numFmtId="0" fontId="3" fillId="0" borderId="1" xfId="0" applyFont="1" applyBorder="1" applyProtection="1">
      <protection locked="0"/>
    </xf>
    <xf numFmtId="0" fontId="3" fillId="0" borderId="37" xfId="0" applyFont="1" applyBorder="1" applyProtection="1">
      <protection locked="0"/>
    </xf>
    <xf numFmtId="0" fontId="3" fillId="0" borderId="2" xfId="0" applyFont="1" applyBorder="1" applyProtection="1">
      <protection locked="0"/>
    </xf>
    <xf numFmtId="0" fontId="0" fillId="0" borderId="1" xfId="0" applyBorder="1" applyProtection="1">
      <protection locked="0" hidden="1"/>
    </xf>
    <xf numFmtId="0" fontId="0" fillId="0" borderId="2" xfId="0" applyBorder="1" applyProtection="1">
      <protection locked="0" hidden="1"/>
    </xf>
    <xf numFmtId="0" fontId="0" fillId="0" borderId="37" xfId="0" applyBorder="1" applyProtection="1">
      <protection locked="0" hidden="1"/>
    </xf>
    <xf numFmtId="0" fontId="0" fillId="17" borderId="0" xfId="0" applyFill="1" applyProtection="1">
      <protection locked="0"/>
    </xf>
    <xf numFmtId="0" fontId="6" fillId="17" borderId="0" xfId="0" applyFont="1" applyFill="1" applyProtection="1">
      <protection locked="0"/>
    </xf>
    <xf numFmtId="0" fontId="3" fillId="17" borderId="0" xfId="0" applyFont="1" applyFill="1" applyProtection="1">
      <protection locked="0"/>
    </xf>
    <xf numFmtId="0" fontId="0" fillId="17" borderId="0" xfId="0" applyFill="1" applyProtection="1">
      <protection locked="0" hidden="1"/>
    </xf>
    <xf numFmtId="0" fontId="0" fillId="17" borderId="0" xfId="0" applyFill="1" applyAlignment="1" applyProtection="1">
      <alignment horizontal="right"/>
      <protection locked="0" hidden="1"/>
    </xf>
    <xf numFmtId="0" fontId="0" fillId="17" borderId="0" xfId="0" applyFill="1" applyAlignment="1" applyProtection="1">
      <alignment horizontal="left"/>
      <protection locked="0" hidden="1"/>
    </xf>
    <xf numFmtId="166" fontId="0" fillId="17" borderId="0" xfId="0" applyNumberFormat="1" applyFill="1" applyAlignment="1" applyProtection="1">
      <alignment horizontal="right"/>
      <protection locked="0" hidden="1"/>
    </xf>
    <xf numFmtId="165" fontId="3" fillId="17" borderId="0" xfId="0" applyNumberFormat="1" applyFont="1" applyFill="1" applyAlignment="1" applyProtection="1">
      <alignment horizontal="right"/>
      <protection locked="0"/>
    </xf>
    <xf numFmtId="1" fontId="3" fillId="17" borderId="0" xfId="0" applyNumberFormat="1" applyFont="1" applyFill="1" applyAlignment="1" applyProtection="1">
      <alignment horizontal="left"/>
      <protection locked="0"/>
    </xf>
    <xf numFmtId="165" fontId="3" fillId="19" borderId="6" xfId="0" applyNumberFormat="1" applyFont="1" applyFill="1" applyBorder="1" applyAlignment="1" applyProtection="1">
      <alignment horizontal="right"/>
      <protection locked="0"/>
    </xf>
    <xf numFmtId="165" fontId="3" fillId="0" borderId="10" xfId="0" applyNumberFormat="1" applyFont="1" applyBorder="1" applyAlignment="1" applyProtection="1">
      <alignment horizontal="left"/>
      <protection locked="0"/>
    </xf>
    <xf numFmtId="165" fontId="3" fillId="19" borderId="11" xfId="0" applyNumberFormat="1" applyFont="1" applyFill="1" applyBorder="1" applyAlignment="1" applyProtection="1">
      <alignment horizontal="right"/>
      <protection locked="0"/>
    </xf>
    <xf numFmtId="1" fontId="3" fillId="0" borderId="10" xfId="0" applyNumberFormat="1" applyFont="1" applyBorder="1" applyAlignment="1" applyProtection="1">
      <alignment horizontal="left"/>
      <protection locked="0"/>
    </xf>
    <xf numFmtId="165" fontId="3" fillId="17" borderId="3" xfId="0" applyNumberFormat="1" applyFont="1" applyFill="1" applyBorder="1" applyAlignment="1" applyProtection="1">
      <alignment horizontal="right"/>
      <protection locked="0"/>
    </xf>
    <xf numFmtId="1" fontId="3" fillId="17" borderId="3" xfId="0" applyNumberFormat="1" applyFont="1" applyFill="1" applyBorder="1" applyAlignment="1" applyProtection="1">
      <alignment horizontal="left"/>
      <protection locked="0"/>
    </xf>
    <xf numFmtId="2" fontId="0" fillId="17" borderId="0" xfId="0" applyNumberFormat="1" applyFill="1" applyProtection="1">
      <protection locked="0"/>
    </xf>
    <xf numFmtId="0" fontId="0" fillId="17" borderId="3" xfId="0" applyFill="1" applyBorder="1" applyProtection="1">
      <protection locked="0"/>
    </xf>
    <xf numFmtId="1" fontId="3" fillId="17" borderId="0" xfId="0" applyNumberFormat="1" applyFont="1" applyFill="1" applyProtection="1">
      <protection locked="0"/>
    </xf>
    <xf numFmtId="165" fontId="3" fillId="17" borderId="0" xfId="0" applyNumberFormat="1" applyFont="1" applyFill="1" applyAlignment="1" applyProtection="1">
      <alignment horizontal="left"/>
      <protection locked="0"/>
    </xf>
    <xf numFmtId="0" fontId="0" fillId="17" borderId="9" xfId="0" applyFill="1" applyBorder="1" applyProtection="1">
      <protection locked="0"/>
    </xf>
    <xf numFmtId="0" fontId="0" fillId="20" borderId="2" xfId="0" applyFill="1" applyBorder="1" applyProtection="1">
      <protection locked="0" hidden="1"/>
    </xf>
    <xf numFmtId="0" fontId="3" fillId="0" borderId="6" xfId="0" applyFont="1" applyBorder="1" applyProtection="1">
      <protection locked="0"/>
    </xf>
    <xf numFmtId="0" fontId="3" fillId="0" borderId="11" xfId="0" applyFont="1" applyBorder="1" applyProtection="1">
      <protection locked="0"/>
    </xf>
    <xf numFmtId="0" fontId="3" fillId="0" borderId="10" xfId="0" applyFont="1" applyBorder="1" applyProtection="1">
      <protection locked="0"/>
    </xf>
    <xf numFmtId="171" fontId="3" fillId="0" borderId="0" xfId="0" applyNumberFormat="1" applyFont="1" applyAlignment="1" applyProtection="1">
      <alignment horizontal="center" vertical="top" wrapText="1"/>
      <protection locked="0"/>
    </xf>
    <xf numFmtId="171" fontId="3" fillId="17" borderId="0" xfId="0" applyNumberFormat="1" applyFont="1" applyFill="1" applyAlignment="1" applyProtection="1">
      <alignment horizontal="center" vertical="top" wrapText="1"/>
      <protection locked="0"/>
    </xf>
    <xf numFmtId="0" fontId="28" fillId="0" borderId="0" xfId="0" applyFont="1" applyAlignment="1" applyProtection="1">
      <alignment vertical="center"/>
      <protection locked="0"/>
    </xf>
    <xf numFmtId="0" fontId="3" fillId="0" borderId="0" xfId="0" applyFont="1" applyAlignment="1" applyProtection="1">
      <alignment horizontal="center" vertical="top" wrapText="1"/>
      <protection locked="0"/>
    </xf>
    <xf numFmtId="0" fontId="10" fillId="0" borderId="0" xfId="0" applyFont="1" applyAlignment="1" applyProtection="1">
      <alignment vertical="center"/>
      <protection locked="0"/>
    </xf>
    <xf numFmtId="0" fontId="0" fillId="18" borderId="0" xfId="0" applyFill="1"/>
    <xf numFmtId="0" fontId="0" fillId="0" borderId="0" xfId="0" applyAlignment="1" applyProtection="1">
      <alignment horizontal="center"/>
      <protection locked="0"/>
    </xf>
    <xf numFmtId="0" fontId="3" fillId="6" borderId="17" xfId="0" applyFont="1" applyFill="1" applyBorder="1" applyAlignment="1" applyProtection="1">
      <alignment horizontal="center" vertical="center"/>
      <protection locked="0"/>
    </xf>
    <xf numFmtId="0" fontId="0" fillId="0" borderId="10" xfId="0" applyBorder="1" applyProtection="1">
      <protection locked="0"/>
    </xf>
    <xf numFmtId="0" fontId="0" fillId="0" borderId="12" xfId="0" applyBorder="1" applyProtection="1">
      <protection locked="0"/>
    </xf>
    <xf numFmtId="0" fontId="0" fillId="0" borderId="8" xfId="0" applyBorder="1" applyAlignment="1" applyProtection="1">
      <alignment vertical="top"/>
      <protection locked="0"/>
    </xf>
    <xf numFmtId="0" fontId="0" fillId="0" borderId="0" xfId="0" applyAlignment="1" applyProtection="1">
      <alignment vertical="center"/>
      <protection locked="0"/>
    </xf>
    <xf numFmtId="0" fontId="3" fillId="6" borderId="30" xfId="0" applyFont="1" applyFill="1" applyBorder="1" applyAlignment="1" applyProtection="1">
      <alignment horizontal="center" vertical="center"/>
      <protection locked="0"/>
    </xf>
    <xf numFmtId="0" fontId="0" fillId="0" borderId="0" xfId="0" applyAlignment="1" applyProtection="1">
      <alignment horizontal="left" vertical="top"/>
      <protection locked="0"/>
    </xf>
    <xf numFmtId="0" fontId="1" fillId="0" borderId="0" xfId="0" quotePrefix="1" applyFont="1" applyAlignment="1" applyProtection="1">
      <alignment horizontal="left" indent="2"/>
      <protection locked="0"/>
    </xf>
    <xf numFmtId="0" fontId="0" fillId="0" borderId="0" xfId="0" applyAlignment="1" applyProtection="1">
      <alignment horizontal="left" vertical="top" wrapText="1"/>
      <protection locked="0"/>
    </xf>
    <xf numFmtId="0" fontId="1" fillId="0" borderId="0" xfId="0" applyFont="1" applyAlignment="1" applyProtection="1">
      <alignment horizontal="left"/>
      <protection locked="0"/>
    </xf>
    <xf numFmtId="0" fontId="1" fillId="0" borderId="0" xfId="0" quotePrefix="1" applyFont="1" applyAlignment="1" applyProtection="1">
      <alignment horizontal="left" vertical="top" indent="2"/>
      <protection locked="0"/>
    </xf>
    <xf numFmtId="0" fontId="1" fillId="0" borderId="0" xfId="0" quotePrefix="1" applyFont="1" applyAlignment="1" applyProtection="1">
      <alignment horizontal="left" vertical="top" wrapText="1" indent="2"/>
      <protection locked="0"/>
    </xf>
    <xf numFmtId="0" fontId="1" fillId="0" borderId="0" xfId="0" quotePrefix="1" applyFont="1" applyAlignment="1" applyProtection="1">
      <alignment horizontal="left" vertical="top" indent="4"/>
      <protection locked="0"/>
    </xf>
    <xf numFmtId="0" fontId="1" fillId="0" borderId="0" xfId="0" quotePrefix="1" applyFont="1" applyAlignment="1" applyProtection="1">
      <alignment horizontal="left"/>
      <protection locked="0"/>
    </xf>
    <xf numFmtId="0" fontId="1" fillId="0" borderId="0" xfId="0" quotePrefix="1" applyFont="1" applyAlignment="1" applyProtection="1">
      <alignment horizontal="left" vertical="top" wrapText="1" indent="4"/>
      <protection locked="0"/>
    </xf>
    <xf numFmtId="0" fontId="1" fillId="0" borderId="0" xfId="0" applyFont="1" applyAlignment="1" applyProtection="1">
      <alignment horizontal="left" indent="2"/>
      <protection locked="0"/>
    </xf>
    <xf numFmtId="0" fontId="1" fillId="2" borderId="0" xfId="0" applyFont="1" applyFill="1" applyAlignment="1" applyProtection="1">
      <alignment horizontal="left" indent="1"/>
      <protection locked="0" hidden="1"/>
    </xf>
    <xf numFmtId="0" fontId="1" fillId="0" borderId="0" xfId="0" applyFont="1" applyProtection="1">
      <protection locked="0" hidden="1"/>
    </xf>
    <xf numFmtId="0" fontId="1" fillId="2" borderId="0" xfId="0" applyFont="1" applyFill="1" applyAlignment="1" applyProtection="1">
      <alignment horizontal="right"/>
      <protection locked="0" hidden="1"/>
    </xf>
    <xf numFmtId="0" fontId="1" fillId="2" borderId="0" xfId="0" applyFont="1" applyFill="1" applyAlignment="1" applyProtection="1">
      <alignment horizontal="left"/>
      <protection locked="0" hidden="1"/>
    </xf>
    <xf numFmtId="0" fontId="8" fillId="6" borderId="21" xfId="0" applyFont="1" applyFill="1" applyBorder="1" applyAlignment="1" applyProtection="1">
      <alignment vertical="top" wrapText="1"/>
      <protection locked="0"/>
    </xf>
    <xf numFmtId="0" fontId="8" fillId="6" borderId="36" xfId="0" applyFont="1" applyFill="1" applyBorder="1" applyAlignment="1" applyProtection="1">
      <alignment vertical="top" wrapText="1"/>
      <protection locked="0"/>
    </xf>
    <xf numFmtId="0" fontId="8" fillId="0" borderId="0" xfId="0" applyFont="1" applyAlignment="1" applyProtection="1">
      <alignment vertical="top" wrapText="1"/>
      <protection locked="0"/>
    </xf>
    <xf numFmtId="0" fontId="8" fillId="0" borderId="2" xfId="0" applyFont="1" applyBorder="1" applyAlignment="1" applyProtection="1">
      <alignment vertical="top" wrapText="1"/>
      <protection locked="0"/>
    </xf>
    <xf numFmtId="0" fontId="14" fillId="3" borderId="0" xfId="0" applyFont="1" applyFill="1" applyProtection="1">
      <protection locked="0"/>
    </xf>
    <xf numFmtId="0" fontId="0" fillId="3" borderId="0" xfId="0" applyFill="1" applyProtection="1">
      <protection locked="0"/>
    </xf>
    <xf numFmtId="0" fontId="1" fillId="3" borderId="0" xfId="0" applyFont="1" applyFill="1" applyProtection="1">
      <protection locked="0"/>
    </xf>
    <xf numFmtId="0" fontId="0" fillId="3" borderId="0" xfId="0" applyFill="1" applyAlignment="1" applyProtection="1">
      <alignment horizontal="left" indent="1"/>
      <protection locked="0"/>
    </xf>
    <xf numFmtId="0" fontId="0" fillId="3" borderId="0" xfId="0" applyFill="1" applyAlignment="1" applyProtection="1">
      <alignment horizontal="right"/>
      <protection locked="0"/>
    </xf>
    <xf numFmtId="0" fontId="1" fillId="0" borderId="1" xfId="0" applyFont="1" applyBorder="1" applyProtection="1">
      <protection locked="0"/>
    </xf>
    <xf numFmtId="0" fontId="0" fillId="3" borderId="0" xfId="0" applyFill="1" applyAlignment="1" applyProtection="1">
      <alignment horizontal="left"/>
      <protection locked="0"/>
    </xf>
    <xf numFmtId="2" fontId="1" fillId="0" borderId="0" xfId="0" applyNumberFormat="1" applyFont="1" applyProtection="1">
      <protection locked="0"/>
    </xf>
    <xf numFmtId="0" fontId="1" fillId="0" borderId="2" xfId="0" applyFont="1" applyBorder="1" applyProtection="1">
      <protection locked="0"/>
    </xf>
    <xf numFmtId="0" fontId="1" fillId="0" borderId="0" xfId="0" applyFont="1" applyAlignment="1" applyProtection="1">
      <alignment horizontal="right"/>
      <protection locked="0"/>
    </xf>
    <xf numFmtId="0" fontId="16" fillId="2" borderId="1" xfId="0" applyFont="1" applyFill="1" applyBorder="1" applyProtection="1">
      <protection locked="0" hidden="1"/>
    </xf>
    <xf numFmtId="0" fontId="16" fillId="2" borderId="0" xfId="0" applyFont="1" applyFill="1" applyAlignment="1" applyProtection="1">
      <alignment horizontal="left" indent="1"/>
      <protection locked="0" hidden="1"/>
    </xf>
    <xf numFmtId="166" fontId="16" fillId="2" borderId="0" xfId="0" applyNumberFormat="1" applyFont="1" applyFill="1" applyAlignment="1" applyProtection="1">
      <alignment horizontal="right"/>
      <protection locked="0" hidden="1"/>
    </xf>
    <xf numFmtId="0" fontId="16" fillId="2" borderId="0" xfId="0" applyFont="1" applyFill="1" applyAlignment="1" applyProtection="1">
      <alignment horizontal="left"/>
      <protection locked="0" hidden="1"/>
    </xf>
    <xf numFmtId="0" fontId="16" fillId="2" borderId="2" xfId="0" applyFont="1" applyFill="1" applyBorder="1" applyProtection="1">
      <protection locked="0" hidden="1"/>
    </xf>
    <xf numFmtId="0" fontId="16" fillId="0" borderId="0" xfId="0" applyFont="1" applyProtection="1">
      <protection locked="0" hidden="1"/>
    </xf>
    <xf numFmtId="0" fontId="8" fillId="0" borderId="2" xfId="0" applyFont="1" applyBorder="1" applyProtection="1">
      <protection locked="0"/>
    </xf>
    <xf numFmtId="166" fontId="0" fillId="3" borderId="21" xfId="0" applyNumberFormat="1" applyFill="1" applyBorder="1" applyProtection="1">
      <protection locked="0"/>
    </xf>
    <xf numFmtId="0" fontId="0" fillId="0" borderId="21" xfId="0" applyBorder="1" applyProtection="1">
      <protection locked="0"/>
    </xf>
    <xf numFmtId="166" fontId="0" fillId="3" borderId="31" xfId="0" applyNumberFormat="1" applyFill="1" applyBorder="1" applyProtection="1">
      <protection locked="0"/>
    </xf>
    <xf numFmtId="0" fontId="0" fillId="0" borderId="36" xfId="0" applyBorder="1" applyProtection="1">
      <protection locked="0"/>
    </xf>
    <xf numFmtId="0" fontId="0" fillId="0" borderId="31" xfId="0" applyBorder="1" applyProtection="1">
      <protection locked="0"/>
    </xf>
    <xf numFmtId="0" fontId="0" fillId="0" borderId="8" xfId="0" applyBorder="1" applyAlignment="1" applyProtection="1">
      <alignment horizontal="left"/>
      <protection locked="0"/>
    </xf>
    <xf numFmtId="0" fontId="0" fillId="0" borderId="9" xfId="0" applyBorder="1" applyAlignment="1" applyProtection="1">
      <alignment horizontal="left"/>
      <protection locked="0"/>
    </xf>
    <xf numFmtId="0" fontId="0" fillId="0" borderId="7" xfId="0" applyBorder="1" applyAlignment="1" applyProtection="1">
      <alignment horizontal="left"/>
      <protection locked="0"/>
    </xf>
    <xf numFmtId="166" fontId="0" fillId="4" borderId="8" xfId="0" applyNumberFormat="1" applyFill="1" applyBorder="1" applyProtection="1">
      <protection locked="0"/>
    </xf>
    <xf numFmtId="0" fontId="0" fillId="0" borderId="6" xfId="0" applyBorder="1" applyProtection="1">
      <protection locked="0"/>
    </xf>
    <xf numFmtId="0" fontId="0" fillId="0" borderId="11" xfId="0" applyBorder="1" applyProtection="1">
      <protection locked="0"/>
    </xf>
    <xf numFmtId="166" fontId="0" fillId="0" borderId="6" xfId="0" applyNumberFormat="1" applyBorder="1" applyProtection="1">
      <protection locked="0"/>
    </xf>
    <xf numFmtId="0" fontId="0" fillId="0" borderId="41" xfId="0" applyBorder="1" applyAlignment="1" applyProtection="1">
      <alignment vertical="top" wrapText="1"/>
      <protection locked="0"/>
    </xf>
    <xf numFmtId="0" fontId="0" fillId="0" borderId="13" xfId="0" applyBorder="1" applyAlignment="1" applyProtection="1">
      <alignment horizontal="left"/>
      <protection locked="0"/>
    </xf>
    <xf numFmtId="0" fontId="0" fillId="0" borderId="15" xfId="0" applyBorder="1" applyAlignment="1" applyProtection="1">
      <alignment horizontal="left"/>
      <protection locked="0"/>
    </xf>
    <xf numFmtId="0" fontId="0" fillId="0" borderId="14" xfId="0" applyBorder="1" applyAlignment="1" applyProtection="1">
      <alignment horizontal="left"/>
      <protection locked="0"/>
    </xf>
    <xf numFmtId="0" fontId="0" fillId="0" borderId="14" xfId="0" applyBorder="1" applyProtection="1">
      <protection locked="0"/>
    </xf>
    <xf numFmtId="0" fontId="0" fillId="0" borderId="57" xfId="0" applyBorder="1" applyAlignment="1" applyProtection="1">
      <alignment vertical="top" wrapText="1"/>
      <protection locked="0"/>
    </xf>
    <xf numFmtId="0" fontId="0" fillId="0" borderId="26" xfId="0" applyBorder="1" applyProtection="1">
      <protection locked="0"/>
    </xf>
    <xf numFmtId="0" fontId="0" fillId="0" borderId="13" xfId="0" applyBorder="1" applyProtection="1">
      <protection locked="0"/>
    </xf>
    <xf numFmtId="0" fontId="1" fillId="0" borderId="10" xfId="0" applyFont="1" applyBorder="1" applyProtection="1">
      <protection locked="0"/>
    </xf>
    <xf numFmtId="0" fontId="1" fillId="0" borderId="4" xfId="0" applyFont="1" applyBorder="1" applyProtection="1">
      <protection locked="0"/>
    </xf>
    <xf numFmtId="2" fontId="1" fillId="3" borderId="12" xfId="0" applyNumberFormat="1" applyFont="1" applyFill="1" applyBorder="1" applyProtection="1">
      <protection locked="0"/>
    </xf>
    <xf numFmtId="0" fontId="1" fillId="0" borderId="8" xfId="0" applyFont="1" applyBorder="1" applyProtection="1">
      <protection locked="0"/>
    </xf>
    <xf numFmtId="0" fontId="1" fillId="0" borderId="7" xfId="0" applyFont="1" applyBorder="1" applyProtection="1">
      <protection locked="0"/>
    </xf>
    <xf numFmtId="0" fontId="1" fillId="0" borderId="18" xfId="0" applyFont="1" applyBorder="1" applyProtection="1">
      <protection locked="0"/>
    </xf>
    <xf numFmtId="0" fontId="8" fillId="6" borderId="22" xfId="0" applyFont="1" applyFill="1" applyBorder="1" applyAlignment="1" applyProtection="1">
      <alignment vertical="top"/>
      <protection locked="0"/>
    </xf>
    <xf numFmtId="0" fontId="1" fillId="0" borderId="24" xfId="0" applyFont="1" applyBorder="1" applyProtection="1">
      <protection locked="0"/>
    </xf>
    <xf numFmtId="0" fontId="1" fillId="0" borderId="5" xfId="0" applyFont="1" applyBorder="1" applyProtection="1">
      <protection locked="0"/>
    </xf>
    <xf numFmtId="0" fontId="1" fillId="0" borderId="41" xfId="0" applyFont="1" applyBorder="1" applyProtection="1">
      <protection locked="0"/>
    </xf>
    <xf numFmtId="2" fontId="1" fillId="3" borderId="31" xfId="0" applyNumberFormat="1" applyFont="1" applyFill="1" applyBorder="1" applyProtection="1">
      <protection locked="0"/>
    </xf>
    <xf numFmtId="0" fontId="1" fillId="0" borderId="36" xfId="0" applyFont="1" applyBorder="1" applyProtection="1">
      <protection locked="0"/>
    </xf>
    <xf numFmtId="0" fontId="1" fillId="0" borderId="17" xfId="0" applyFont="1" applyBorder="1" applyProtection="1">
      <protection locked="0"/>
    </xf>
    <xf numFmtId="0" fontId="1" fillId="0" borderId="22" xfId="0" applyFont="1" applyBorder="1" applyProtection="1">
      <protection locked="0"/>
    </xf>
    <xf numFmtId="0" fontId="0" fillId="0" borderId="18" xfId="0" applyBorder="1" applyProtection="1">
      <protection locked="0"/>
    </xf>
    <xf numFmtId="1" fontId="1" fillId="0" borderId="0" xfId="0" applyNumberFormat="1" applyFont="1" applyAlignment="1" applyProtection="1">
      <alignment horizontal="right"/>
      <protection locked="0"/>
    </xf>
    <xf numFmtId="165" fontId="1" fillId="0" borderId="0" xfId="0" applyNumberFormat="1" applyFont="1" applyProtection="1">
      <protection locked="0"/>
    </xf>
    <xf numFmtId="0" fontId="14" fillId="0" borderId="0" xfId="0" applyFont="1" applyProtection="1">
      <protection locked="0"/>
    </xf>
    <xf numFmtId="0" fontId="1" fillId="0" borderId="9" xfId="0" applyFont="1" applyBorder="1" applyProtection="1">
      <protection locked="0"/>
    </xf>
    <xf numFmtId="0" fontId="0" fillId="17" borderId="1" xfId="0" applyFill="1" applyBorder="1"/>
    <xf numFmtId="0" fontId="0" fillId="17" borderId="2" xfId="0" applyFill="1" applyBorder="1"/>
    <xf numFmtId="0" fontId="1" fillId="17" borderId="1" xfId="0" applyFont="1" applyFill="1" applyBorder="1" applyProtection="1">
      <protection hidden="1"/>
    </xf>
    <xf numFmtId="0" fontId="1" fillId="17" borderId="0" xfId="0" quotePrefix="1" applyFont="1" applyFill="1" applyAlignment="1" applyProtection="1">
      <alignment horizontal="left" indent="1"/>
      <protection hidden="1"/>
    </xf>
    <xf numFmtId="0" fontId="1" fillId="17" borderId="0" xfId="0" applyFont="1" applyFill="1" applyProtection="1">
      <protection hidden="1"/>
    </xf>
    <xf numFmtId="0" fontId="1" fillId="17" borderId="0" xfId="0" applyFont="1" applyFill="1" applyAlignment="1" applyProtection="1">
      <alignment horizontal="center"/>
      <protection locked="0" hidden="1"/>
    </xf>
    <xf numFmtId="0" fontId="1" fillId="17" borderId="2" xfId="0" applyFont="1" applyFill="1" applyBorder="1" applyProtection="1">
      <protection hidden="1"/>
    </xf>
    <xf numFmtId="0" fontId="0" fillId="17" borderId="0" xfId="0" applyFill="1"/>
    <xf numFmtId="0" fontId="6" fillId="17" borderId="0" xfId="0" applyFont="1" applyFill="1"/>
    <xf numFmtId="49" fontId="0" fillId="17" borderId="0" xfId="0" applyNumberFormat="1" applyFill="1"/>
    <xf numFmtId="171" fontId="3" fillId="17" borderId="0" xfId="0" applyNumberFormat="1" applyFont="1" applyFill="1" applyAlignment="1">
      <alignment vertical="top" wrapText="1"/>
    </xf>
    <xf numFmtId="0" fontId="22" fillId="17" borderId="33" xfId="0" applyFont="1" applyFill="1" applyBorder="1" applyAlignment="1">
      <alignment horizontal="center" vertical="top" wrapText="1"/>
    </xf>
    <xf numFmtId="0" fontId="22" fillId="17" borderId="0" xfId="0" applyFont="1" applyFill="1" applyAlignment="1">
      <alignment horizontal="center" vertical="top" wrapText="1"/>
    </xf>
    <xf numFmtId="171" fontId="3" fillId="17" borderId="0" xfId="0" applyNumberFormat="1" applyFont="1" applyFill="1" applyAlignment="1">
      <alignment horizontal="center" vertical="top" wrapText="1"/>
    </xf>
    <xf numFmtId="0" fontId="3" fillId="17" borderId="0" xfId="0" applyFont="1" applyFill="1" applyAlignment="1">
      <alignment horizontal="center" vertical="top" wrapText="1"/>
    </xf>
    <xf numFmtId="0" fontId="1" fillId="17" borderId="1" xfId="0" applyFont="1" applyFill="1" applyBorder="1" applyProtection="1">
      <protection locked="0" hidden="1"/>
    </xf>
    <xf numFmtId="0" fontId="1" fillId="17" borderId="0" xfId="0" applyFont="1" applyFill="1" applyAlignment="1" applyProtection="1">
      <alignment horizontal="left" indent="1"/>
      <protection locked="0" hidden="1"/>
    </xf>
    <xf numFmtId="0" fontId="1" fillId="17" borderId="0" xfId="0" applyFont="1" applyFill="1" applyAlignment="1" applyProtection="1">
      <alignment horizontal="right"/>
      <protection locked="0" hidden="1"/>
    </xf>
    <xf numFmtId="0" fontId="1" fillId="17" borderId="0" xfId="0" applyFont="1" applyFill="1" applyAlignment="1" applyProtection="1">
      <alignment horizontal="left"/>
      <protection locked="0" hidden="1"/>
    </xf>
    <xf numFmtId="0" fontId="1" fillId="17" borderId="2" xfId="0" applyFont="1" applyFill="1" applyBorder="1" applyProtection="1">
      <protection locked="0" hidden="1"/>
    </xf>
    <xf numFmtId="0" fontId="0" fillId="17" borderId="0" xfId="0" applyFill="1" applyAlignment="1" applyProtection="1">
      <alignment horizontal="left" indent="1"/>
      <protection locked="0" hidden="1"/>
    </xf>
    <xf numFmtId="0" fontId="3" fillId="17" borderId="23" xfId="0" applyFont="1" applyFill="1" applyBorder="1" applyAlignment="1" applyProtection="1">
      <alignment horizontal="center" vertical="top"/>
      <protection locked="0" hidden="1"/>
    </xf>
    <xf numFmtId="0" fontId="1" fillId="17" borderId="1" xfId="0" applyFont="1" applyFill="1" applyBorder="1" applyProtection="1">
      <protection locked="0"/>
    </xf>
    <xf numFmtId="0" fontId="0" fillId="17" borderId="12" xfId="0" applyFill="1" applyBorder="1" applyProtection="1">
      <protection locked="0"/>
    </xf>
    <xf numFmtId="0" fontId="1" fillId="17" borderId="4" xfId="0" applyFont="1" applyFill="1" applyBorder="1" applyProtection="1">
      <protection locked="0"/>
    </xf>
    <xf numFmtId="2" fontId="1" fillId="17" borderId="12" xfId="0" applyNumberFormat="1" applyFont="1" applyFill="1" applyBorder="1" applyProtection="1">
      <protection locked="0"/>
    </xf>
    <xf numFmtId="0" fontId="0" fillId="17" borderId="18" xfId="0" applyFill="1" applyBorder="1" applyProtection="1">
      <protection locked="0"/>
    </xf>
    <xf numFmtId="0" fontId="1" fillId="17" borderId="2" xfId="0" applyFont="1" applyFill="1" applyBorder="1" applyProtection="1">
      <protection locked="0"/>
    </xf>
    <xf numFmtId="0" fontId="1" fillId="17" borderId="18" xfId="0" applyFont="1" applyFill="1" applyBorder="1" applyProtection="1">
      <protection locked="0"/>
    </xf>
    <xf numFmtId="0" fontId="0" fillId="17" borderId="0" xfId="0" applyFill="1" applyAlignment="1" applyProtection="1">
      <alignment horizontal="center"/>
      <protection locked="0"/>
    </xf>
    <xf numFmtId="0" fontId="3" fillId="21" borderId="31" xfId="0" applyFont="1" applyFill="1" applyBorder="1" applyProtection="1">
      <protection locked="0"/>
    </xf>
    <xf numFmtId="0" fontId="3" fillId="21" borderId="36" xfId="0" applyFont="1" applyFill="1" applyBorder="1" applyProtection="1">
      <protection locked="0"/>
    </xf>
    <xf numFmtId="2" fontId="3" fillId="21" borderId="31" xfId="0" applyNumberFormat="1" applyFont="1" applyFill="1" applyBorder="1" applyProtection="1">
      <protection locked="0"/>
    </xf>
    <xf numFmtId="0" fontId="3" fillId="21" borderId="17" xfId="0" applyFont="1" applyFill="1" applyBorder="1" applyProtection="1">
      <protection locked="0"/>
    </xf>
    <xf numFmtId="0" fontId="3" fillId="2" borderId="0" xfId="0" applyFont="1" applyFill="1" applyAlignment="1" applyProtection="1">
      <alignment horizontal="center"/>
      <protection locked="0" hidden="1"/>
    </xf>
    <xf numFmtId="0" fontId="16" fillId="2" borderId="0" xfId="0" quotePrefix="1" applyFont="1" applyFill="1" applyAlignment="1" applyProtection="1">
      <alignment horizontal="right" indent="1"/>
      <protection locked="0" hidden="1"/>
    </xf>
    <xf numFmtId="0" fontId="3" fillId="2" borderId="0" xfId="0" applyFont="1" applyFill="1" applyAlignment="1" applyProtection="1">
      <alignment horizontal="right"/>
      <protection locked="0" hidden="1"/>
    </xf>
    <xf numFmtId="0" fontId="3" fillId="17" borderId="0" xfId="0" applyFont="1" applyFill="1" applyAlignment="1" applyProtection="1">
      <alignment horizontal="center"/>
      <protection locked="0" hidden="1"/>
    </xf>
    <xf numFmtId="0" fontId="3" fillId="18" borderId="17" xfId="0" applyFont="1" applyFill="1" applyBorder="1" applyAlignment="1" applyProtection="1">
      <alignment horizontal="center" vertical="center"/>
      <protection locked="0"/>
    </xf>
    <xf numFmtId="0" fontId="0" fillId="0" borderId="16" xfId="0" applyBorder="1" applyProtection="1">
      <protection locked="0"/>
    </xf>
    <xf numFmtId="0" fontId="3" fillId="17" borderId="0" xfId="0" applyFont="1" applyFill="1" applyAlignment="1" applyProtection="1">
      <alignment horizontal="right"/>
      <protection locked="0"/>
    </xf>
    <xf numFmtId="0" fontId="1" fillId="0" borderId="34" xfId="0" applyFont="1" applyBorder="1" applyProtection="1">
      <protection locked="0"/>
    </xf>
    <xf numFmtId="2" fontId="1" fillId="3" borderId="16" xfId="0" applyNumberFormat="1" applyFont="1" applyFill="1" applyBorder="1" applyProtection="1">
      <protection locked="0"/>
    </xf>
    <xf numFmtId="0" fontId="1" fillId="0" borderId="20" xfId="0" applyFont="1" applyBorder="1" applyProtection="1">
      <protection locked="0"/>
    </xf>
    <xf numFmtId="0" fontId="0" fillId="17" borderId="23" xfId="0" applyFill="1" applyBorder="1" applyAlignment="1" applyProtection="1">
      <alignment horizontal="center"/>
      <protection locked="0"/>
    </xf>
    <xf numFmtId="166" fontId="33" fillId="19" borderId="12" xfId="0" applyNumberFormat="1" applyFont="1" applyFill="1" applyBorder="1" applyProtection="1">
      <protection locked="0"/>
    </xf>
    <xf numFmtId="166" fontId="33" fillId="19" borderId="13" xfId="0" applyNumberFormat="1" applyFont="1" applyFill="1" applyBorder="1" applyProtection="1">
      <protection locked="0"/>
    </xf>
    <xf numFmtId="0" fontId="1" fillId="0" borderId="2" xfId="0" applyFont="1" applyBorder="1" applyProtection="1">
      <protection locked="0" hidden="1"/>
    </xf>
    <xf numFmtId="0" fontId="8" fillId="0" borderId="0" xfId="0" applyFont="1" applyAlignment="1" applyProtection="1">
      <alignment vertical="top"/>
      <protection locked="0"/>
    </xf>
    <xf numFmtId="0" fontId="3" fillId="0" borderId="0" xfId="0" applyFont="1" applyAlignment="1" applyProtection="1">
      <alignment horizontal="center" vertical="center"/>
      <protection locked="0"/>
    </xf>
    <xf numFmtId="0" fontId="1" fillId="0" borderId="1" xfId="0" applyFont="1" applyBorder="1" applyProtection="1">
      <protection locked="0" hidden="1"/>
    </xf>
    <xf numFmtId="0" fontId="3" fillId="6" borderId="17" xfId="0" applyFont="1" applyFill="1" applyBorder="1" applyAlignment="1" applyProtection="1">
      <alignment horizontal="center" vertical="center" wrapText="1"/>
      <protection locked="0"/>
    </xf>
    <xf numFmtId="0" fontId="1" fillId="0" borderId="11" xfId="0" applyFont="1" applyBorder="1" applyProtection="1">
      <protection locked="0"/>
    </xf>
    <xf numFmtId="0" fontId="1" fillId="17" borderId="3" xfId="0" applyFont="1" applyFill="1" applyBorder="1" applyProtection="1">
      <protection locked="0"/>
    </xf>
    <xf numFmtId="0" fontId="1" fillId="0" borderId="33" xfId="0" applyFont="1" applyBorder="1" applyProtection="1">
      <protection locked="0"/>
    </xf>
    <xf numFmtId="0" fontId="1" fillId="0" borderId="3" xfId="0" applyFont="1" applyBorder="1" applyProtection="1">
      <protection locked="0"/>
    </xf>
    <xf numFmtId="0" fontId="3" fillId="21" borderId="21" xfId="0" applyFont="1" applyFill="1" applyBorder="1" applyProtection="1">
      <protection locked="0"/>
    </xf>
    <xf numFmtId="0" fontId="1" fillId="0" borderId="21" xfId="0" applyFont="1" applyBorder="1" applyProtection="1">
      <protection locked="0"/>
    </xf>
    <xf numFmtId="166" fontId="0" fillId="18" borderId="31" xfId="0" applyNumberFormat="1" applyFill="1" applyBorder="1" applyProtection="1">
      <protection locked="0"/>
    </xf>
    <xf numFmtId="166" fontId="0" fillId="18" borderId="6" xfId="0" applyNumberFormat="1" applyFill="1" applyBorder="1" applyProtection="1">
      <protection locked="0"/>
    </xf>
    <xf numFmtId="166" fontId="0" fillId="18" borderId="13" xfId="0" applyNumberFormat="1" applyFill="1" applyBorder="1" applyProtection="1">
      <protection locked="0"/>
    </xf>
    <xf numFmtId="166" fontId="0" fillId="18" borderId="12" xfId="0" applyNumberFormat="1" applyFill="1" applyBorder="1" applyProtection="1">
      <protection locked="0"/>
    </xf>
    <xf numFmtId="166" fontId="33" fillId="19" borderId="24" xfId="0" applyNumberFormat="1" applyFont="1" applyFill="1" applyBorder="1" applyProtection="1">
      <protection locked="0"/>
    </xf>
    <xf numFmtId="0" fontId="15" fillId="0" borderId="0" xfId="0" applyFont="1" applyProtection="1">
      <protection locked="0"/>
    </xf>
    <xf numFmtId="0" fontId="8" fillId="0" borderId="0" xfId="0" applyFont="1" applyAlignment="1" applyProtection="1">
      <alignment horizontal="right"/>
      <protection locked="0"/>
    </xf>
    <xf numFmtId="0" fontId="3" fillId="17" borderId="0" xfId="0" applyFont="1" applyFill="1" applyAlignment="1" applyProtection="1">
      <alignment horizontal="right"/>
      <protection locked="0" hidden="1"/>
    </xf>
    <xf numFmtId="0" fontId="29" fillId="0" borderId="0" xfId="0" applyFont="1" applyAlignment="1" applyProtection="1">
      <alignment horizontal="right"/>
      <protection locked="0"/>
    </xf>
    <xf numFmtId="0" fontId="1" fillId="0" borderId="36" xfId="0" applyFont="1" applyBorder="1" applyAlignment="1" applyProtection="1">
      <alignment horizontal="right"/>
      <protection locked="0"/>
    </xf>
    <xf numFmtId="0" fontId="5" fillId="0" borderId="0" xfId="3" applyFont="1" applyProtection="1">
      <protection locked="0"/>
    </xf>
    <xf numFmtId="0" fontId="6" fillId="0" borderId="0" xfId="3" applyFont="1" applyProtection="1">
      <protection locked="0"/>
    </xf>
    <xf numFmtId="0" fontId="1" fillId="0" borderId="0" xfId="3" quotePrefix="1" applyProtection="1">
      <protection locked="0"/>
    </xf>
    <xf numFmtId="0" fontId="1" fillId="0" borderId="0" xfId="3" applyAlignment="1" applyProtection="1">
      <alignment horizontal="left" vertical="top"/>
      <protection locked="0"/>
    </xf>
    <xf numFmtId="0" fontId="1" fillId="0" borderId="0" xfId="3" quotePrefix="1" applyAlignment="1" applyProtection="1">
      <alignment horizontal="left" indent="2"/>
      <protection locked="0"/>
    </xf>
    <xf numFmtId="0" fontId="0" fillId="0" borderId="0" xfId="3" applyFont="1" applyAlignment="1" applyProtection="1">
      <alignment horizontal="left" vertical="top"/>
      <protection locked="0"/>
    </xf>
    <xf numFmtId="0" fontId="1" fillId="0" borderId="0" xfId="3" quotePrefix="1" applyAlignment="1" applyProtection="1">
      <alignment horizontal="left"/>
      <protection locked="0"/>
    </xf>
    <xf numFmtId="0" fontId="1" fillId="0" borderId="0" xfId="3" applyAlignment="1" applyProtection="1">
      <alignment horizontal="left" vertical="top" wrapText="1"/>
      <protection locked="0"/>
    </xf>
    <xf numFmtId="0" fontId="1" fillId="0" borderId="0" xfId="3" applyAlignment="1" applyProtection="1">
      <alignment horizontal="left"/>
      <protection locked="0"/>
    </xf>
    <xf numFmtId="0" fontId="1" fillId="0" borderId="0" xfId="3" applyAlignment="1" applyProtection="1">
      <alignment vertical="top"/>
      <protection locked="0"/>
    </xf>
    <xf numFmtId="0" fontId="3" fillId="0" borderId="0" xfId="3" applyFont="1" applyAlignment="1" applyProtection="1">
      <alignment horizontal="left" indent="1"/>
      <protection locked="0"/>
    </xf>
    <xf numFmtId="0" fontId="1" fillId="0" borderId="9" xfId="3" applyBorder="1" applyProtection="1">
      <protection locked="0"/>
    </xf>
    <xf numFmtId="0" fontId="1" fillId="2" borderId="1" xfId="3" applyFill="1" applyBorder="1" applyProtection="1">
      <protection locked="0"/>
    </xf>
    <xf numFmtId="0" fontId="1" fillId="2" borderId="0" xfId="3" applyFill="1" applyProtection="1">
      <protection locked="0"/>
    </xf>
    <xf numFmtId="0" fontId="1" fillId="2" borderId="2" xfId="3" applyFill="1" applyBorder="1" applyProtection="1">
      <protection locked="0"/>
    </xf>
    <xf numFmtId="0" fontId="1" fillId="2" borderId="1" xfId="3" applyFill="1" applyBorder="1" applyProtection="1">
      <protection locked="0" hidden="1"/>
    </xf>
    <xf numFmtId="0" fontId="1" fillId="2" borderId="0" xfId="3" applyFill="1" applyAlignment="1" applyProtection="1">
      <alignment horizontal="left" indent="1"/>
      <protection locked="0" hidden="1"/>
    </xf>
    <xf numFmtId="0" fontId="3" fillId="2" borderId="0" xfId="4" applyFont="1" applyFill="1" applyAlignment="1" applyProtection="1">
      <alignment horizontal="center"/>
      <protection locked="0" hidden="1"/>
    </xf>
    <xf numFmtId="0" fontId="3" fillId="2" borderId="0" xfId="4" applyFont="1" applyFill="1" applyAlignment="1" applyProtection="1">
      <alignment horizontal="left"/>
      <protection locked="0" hidden="1"/>
    </xf>
    <xf numFmtId="166" fontId="3" fillId="2" borderId="0" xfId="4" applyNumberFormat="1" applyFont="1" applyFill="1" applyAlignment="1" applyProtection="1">
      <alignment horizontal="left"/>
      <protection locked="0" hidden="1"/>
    </xf>
    <xf numFmtId="0" fontId="3" fillId="2" borderId="0" xfId="4" applyFont="1" applyFill="1" applyAlignment="1" applyProtection="1">
      <alignment horizontal="center"/>
      <protection locked="0"/>
    </xf>
    <xf numFmtId="0" fontId="3" fillId="2" borderId="0" xfId="4" applyFont="1" applyFill="1" applyProtection="1">
      <protection locked="0"/>
    </xf>
    <xf numFmtId="2" fontId="3" fillId="2" borderId="0" xfId="4" applyNumberFormat="1" applyFont="1" applyFill="1" applyAlignment="1" applyProtection="1">
      <alignment horizontal="left"/>
      <protection locked="0"/>
    </xf>
    <xf numFmtId="0" fontId="3" fillId="2" borderId="0" xfId="3" applyFont="1" applyFill="1" applyAlignment="1" applyProtection="1">
      <alignment horizontal="center"/>
      <protection locked="0" hidden="1"/>
    </xf>
    <xf numFmtId="0" fontId="1" fillId="2" borderId="2" xfId="3" applyFill="1" applyBorder="1" applyProtection="1">
      <protection locked="0" hidden="1"/>
    </xf>
    <xf numFmtId="0" fontId="1" fillId="0" borderId="0" xfId="3" applyProtection="1">
      <protection locked="0" hidden="1"/>
    </xf>
    <xf numFmtId="0" fontId="23" fillId="2" borderId="0" xfId="4" applyFill="1" applyAlignment="1" applyProtection="1">
      <alignment horizontal="left"/>
      <protection locked="0" hidden="1"/>
    </xf>
    <xf numFmtId="0" fontId="23" fillId="2" borderId="0" xfId="4" quotePrefix="1" applyFill="1" applyAlignment="1" applyProtection="1">
      <alignment horizontal="center"/>
      <protection locked="0" hidden="1"/>
    </xf>
    <xf numFmtId="0" fontId="1" fillId="2" borderId="0" xfId="3" quotePrefix="1" applyFill="1" applyAlignment="1" applyProtection="1">
      <alignment horizontal="center"/>
      <protection locked="0" hidden="1"/>
    </xf>
    <xf numFmtId="166" fontId="23" fillId="2" borderId="0" xfId="4" applyNumberFormat="1" applyFill="1" applyAlignment="1" applyProtection="1">
      <alignment horizontal="left"/>
      <protection locked="0" hidden="1"/>
    </xf>
    <xf numFmtId="0" fontId="1" fillId="2" borderId="0" xfId="3" applyFill="1" applyAlignment="1" applyProtection="1">
      <alignment horizontal="left"/>
      <protection locked="0" hidden="1"/>
    </xf>
    <xf numFmtId="0" fontId="23" fillId="2" borderId="0" xfId="4" applyFill="1" applyAlignment="1" applyProtection="1">
      <alignment horizontal="center"/>
      <protection locked="0" hidden="1"/>
    </xf>
    <xf numFmtId="166" fontId="1" fillId="2" borderId="0" xfId="3" applyNumberFormat="1" applyFill="1" applyAlignment="1" applyProtection="1">
      <alignment horizontal="left"/>
      <protection locked="0" hidden="1"/>
    </xf>
    <xf numFmtId="0" fontId="1" fillId="2" borderId="0" xfId="3" applyFill="1" applyProtection="1">
      <protection locked="0" hidden="1"/>
    </xf>
    <xf numFmtId="0" fontId="3" fillId="2" borderId="0" xfId="3" applyFont="1" applyFill="1" applyAlignment="1" applyProtection="1">
      <alignment horizontal="left"/>
      <protection locked="0" hidden="1"/>
    </xf>
    <xf numFmtId="166" fontId="3" fillId="2" borderId="0" xfId="3" applyNumberFormat="1" applyFont="1" applyFill="1" applyAlignment="1" applyProtection="1">
      <alignment horizontal="left"/>
      <protection locked="0" hidden="1"/>
    </xf>
    <xf numFmtId="2" fontId="3" fillId="2" borderId="0" xfId="3" applyNumberFormat="1" applyFont="1" applyFill="1" applyAlignment="1" applyProtection="1">
      <alignment horizontal="left"/>
      <protection locked="0"/>
    </xf>
    <xf numFmtId="166" fontId="1" fillId="2" borderId="0" xfId="3" quotePrefix="1" applyNumberFormat="1" applyFill="1" applyAlignment="1" applyProtection="1">
      <alignment horizontal="left"/>
      <protection locked="0" hidden="1"/>
    </xf>
    <xf numFmtId="166" fontId="1" fillId="13" borderId="0" xfId="3" applyNumberFormat="1" applyFill="1" applyAlignment="1" applyProtection="1">
      <alignment horizontal="left"/>
      <protection locked="0" hidden="1"/>
    </xf>
    <xf numFmtId="0" fontId="1" fillId="2" borderId="0" xfId="3" quotePrefix="1" applyFill="1" applyAlignment="1" applyProtection="1">
      <alignment horizontal="left"/>
      <protection locked="0" hidden="1"/>
    </xf>
    <xf numFmtId="166" fontId="1" fillId="2" borderId="0" xfId="3" applyNumberFormat="1" applyFill="1" applyAlignment="1" applyProtection="1">
      <alignment horizontal="right"/>
      <protection locked="0" hidden="1"/>
    </xf>
    <xf numFmtId="1" fontId="1" fillId="2" borderId="0" xfId="3" applyNumberFormat="1" applyFill="1" applyAlignment="1" applyProtection="1">
      <alignment horizontal="right"/>
      <protection locked="0" hidden="1"/>
    </xf>
    <xf numFmtId="0" fontId="1" fillId="0" borderId="1" xfId="3" applyBorder="1" applyProtection="1">
      <protection locked="0"/>
    </xf>
    <xf numFmtId="0" fontId="1" fillId="0" borderId="2" xfId="3" applyBorder="1" applyProtection="1">
      <protection locked="0"/>
    </xf>
    <xf numFmtId="0" fontId="3" fillId="0" borderId="1" xfId="3" applyFont="1" applyBorder="1" applyProtection="1">
      <protection locked="0"/>
    </xf>
    <xf numFmtId="0" fontId="8" fillId="0" borderId="2" xfId="3" applyFont="1" applyBorder="1" applyProtection="1">
      <protection locked="0"/>
    </xf>
    <xf numFmtId="0" fontId="3" fillId="0" borderId="0" xfId="3" applyFont="1" applyProtection="1">
      <protection locked="0"/>
    </xf>
    <xf numFmtId="0" fontId="1" fillId="0" borderId="1" xfId="3" applyBorder="1" applyAlignment="1" applyProtection="1">
      <alignment vertical="center"/>
      <protection locked="0"/>
    </xf>
    <xf numFmtId="166" fontId="1" fillId="0" borderId="21" xfId="3" applyNumberFormat="1" applyBorder="1" applyAlignment="1" applyProtection="1">
      <alignment vertical="center"/>
      <protection locked="0"/>
    </xf>
    <xf numFmtId="0" fontId="1" fillId="0" borderId="21" xfId="3" applyBorder="1" applyAlignment="1" applyProtection="1">
      <alignment vertical="center"/>
      <protection locked="0"/>
    </xf>
    <xf numFmtId="166" fontId="1" fillId="0" borderId="31" xfId="3" applyNumberFormat="1" applyBorder="1" applyAlignment="1" applyProtection="1">
      <alignment vertical="center"/>
      <protection locked="0"/>
    </xf>
    <xf numFmtId="0" fontId="1" fillId="0" borderId="36" xfId="3" applyBorder="1" applyAlignment="1" applyProtection="1">
      <alignment vertical="center"/>
      <protection locked="0"/>
    </xf>
    <xf numFmtId="0" fontId="1" fillId="0" borderId="2" xfId="3" applyBorder="1" applyAlignment="1" applyProtection="1">
      <alignment vertical="center"/>
      <protection locked="0"/>
    </xf>
    <xf numFmtId="0" fontId="1" fillId="0" borderId="0" xfId="3" applyAlignment="1" applyProtection="1">
      <alignment vertical="center"/>
      <protection locked="0"/>
    </xf>
    <xf numFmtId="0" fontId="1" fillId="0" borderId="31" xfId="3" applyBorder="1" applyAlignment="1" applyProtection="1">
      <alignment vertical="center"/>
      <protection locked="0"/>
    </xf>
    <xf numFmtId="166" fontId="0" fillId="0" borderId="31" xfId="3" applyNumberFormat="1" applyFont="1" applyBorder="1" applyAlignment="1" applyProtection="1">
      <alignment vertical="center"/>
      <protection locked="0"/>
    </xf>
    <xf numFmtId="166" fontId="1" fillId="3" borderId="21" xfId="3" applyNumberFormat="1" applyFill="1" applyBorder="1" applyAlignment="1" applyProtection="1">
      <alignment vertical="center"/>
      <protection locked="0"/>
    </xf>
    <xf numFmtId="166" fontId="1" fillId="3" borderId="31" xfId="3" applyNumberFormat="1" applyFill="1" applyBorder="1" applyAlignment="1" applyProtection="1">
      <alignment vertical="center"/>
      <protection locked="0"/>
    </xf>
    <xf numFmtId="0" fontId="3" fillId="2" borderId="0" xfId="3" applyFont="1" applyFill="1" applyProtection="1">
      <protection locked="0"/>
    </xf>
    <xf numFmtId="2" fontId="3" fillId="2" borderId="0" xfId="3" applyNumberFormat="1" applyFont="1" applyFill="1" applyAlignment="1" applyProtection="1">
      <alignment horizontal="center"/>
      <protection locked="0"/>
    </xf>
    <xf numFmtId="0" fontId="3" fillId="2" borderId="0" xfId="3" applyFont="1" applyFill="1" applyAlignment="1" applyProtection="1">
      <alignment horizontal="right"/>
      <protection locked="0"/>
    </xf>
    <xf numFmtId="0" fontId="3" fillId="2" borderId="2" xfId="3" applyFont="1" applyFill="1" applyBorder="1" applyAlignment="1" applyProtection="1">
      <alignment horizontal="center"/>
      <protection locked="0"/>
    </xf>
    <xf numFmtId="2" fontId="3" fillId="0" borderId="0" xfId="3" applyNumberFormat="1" applyFont="1" applyAlignment="1" applyProtection="1">
      <alignment horizontal="center"/>
      <protection locked="0"/>
    </xf>
    <xf numFmtId="0" fontId="3" fillId="6" borderId="24" xfId="3" applyFont="1" applyFill="1" applyBorder="1" applyAlignment="1" applyProtection="1">
      <alignment horizontal="center"/>
      <protection locked="0"/>
    </xf>
    <xf numFmtId="0" fontId="3" fillId="6" borderId="5" xfId="3" applyFont="1" applyFill="1" applyBorder="1" applyAlignment="1" applyProtection="1">
      <alignment horizontal="center"/>
      <protection locked="0"/>
    </xf>
    <xf numFmtId="0" fontId="3" fillId="0" borderId="2" xfId="3" applyFont="1" applyBorder="1" applyAlignment="1" applyProtection="1">
      <alignment horizontal="center"/>
      <protection locked="0"/>
    </xf>
    <xf numFmtId="0" fontId="3" fillId="0" borderId="0" xfId="3" applyFont="1" applyAlignment="1" applyProtection="1">
      <alignment horizontal="center"/>
      <protection locked="0"/>
    </xf>
    <xf numFmtId="0" fontId="1" fillId="0" borderId="17" xfId="3" applyBorder="1" applyAlignment="1" applyProtection="1">
      <alignment horizontal="center"/>
      <protection locked="0"/>
    </xf>
    <xf numFmtId="0" fontId="1" fillId="0" borderId="8" xfId="3" applyBorder="1" applyProtection="1">
      <protection locked="0"/>
    </xf>
    <xf numFmtId="0" fontId="1" fillId="0" borderId="7" xfId="3" applyBorder="1" applyProtection="1">
      <protection locked="0"/>
    </xf>
    <xf numFmtId="0" fontId="1" fillId="0" borderId="0" xfId="0" applyFont="1" applyAlignment="1" applyProtection="1">
      <alignment vertical="top"/>
      <protection locked="0"/>
    </xf>
    <xf numFmtId="1" fontId="3" fillId="17" borderId="61" xfId="0" applyNumberFormat="1" applyFont="1" applyFill="1" applyBorder="1" applyAlignment="1" applyProtection="1">
      <alignment horizontal="center" vertical="top" wrapText="1"/>
      <protection locked="0"/>
    </xf>
    <xf numFmtId="1" fontId="3" fillId="17" borderId="62" xfId="0" applyNumberFormat="1" applyFont="1" applyFill="1" applyBorder="1" applyAlignment="1" applyProtection="1">
      <alignment horizontal="center" vertical="top" wrapText="1"/>
      <protection locked="0"/>
    </xf>
    <xf numFmtId="1" fontId="3" fillId="17" borderId="63" xfId="0" applyNumberFormat="1" applyFont="1" applyFill="1" applyBorder="1" applyAlignment="1" applyProtection="1">
      <alignment horizontal="center" vertical="top" wrapText="1"/>
      <protection locked="0"/>
    </xf>
    <xf numFmtId="165" fontId="3" fillId="0" borderId="42" xfId="0" applyNumberFormat="1" applyFont="1" applyBorder="1" applyAlignment="1" applyProtection="1">
      <alignment horizontal="left"/>
      <protection locked="0"/>
    </xf>
    <xf numFmtId="165" fontId="3" fillId="19" borderId="59" xfId="0" applyNumberFormat="1" applyFont="1" applyFill="1" applyBorder="1" applyAlignment="1" applyProtection="1">
      <alignment horizontal="right"/>
      <protection locked="0"/>
    </xf>
    <xf numFmtId="0" fontId="3" fillId="0" borderId="42" xfId="0" applyFont="1" applyBorder="1" applyProtection="1">
      <protection locked="0"/>
    </xf>
    <xf numFmtId="0" fontId="3" fillId="0" borderId="59" xfId="0" applyFont="1" applyBorder="1" applyProtection="1">
      <protection locked="0"/>
    </xf>
    <xf numFmtId="0" fontId="0" fillId="0" borderId="35" xfId="0" applyBorder="1" applyProtection="1">
      <protection locked="0"/>
    </xf>
    <xf numFmtId="0" fontId="0" fillId="0" borderId="1" xfId="0" applyBorder="1" applyAlignment="1" applyProtection="1">
      <alignment vertical="top"/>
      <protection locked="0"/>
    </xf>
    <xf numFmtId="0" fontId="1" fillId="22" borderId="21" xfId="0" applyFont="1" applyFill="1" applyBorder="1" applyAlignment="1" applyProtection="1">
      <alignment horizontal="left"/>
      <protection locked="0"/>
    </xf>
    <xf numFmtId="0" fontId="1" fillId="22" borderId="21" xfId="0" applyFont="1" applyFill="1" applyBorder="1" applyAlignment="1" applyProtection="1">
      <alignment horizontal="right"/>
      <protection locked="0"/>
    </xf>
    <xf numFmtId="0" fontId="1" fillId="22" borderId="21" xfId="0" applyFont="1" applyFill="1" applyBorder="1" applyProtection="1">
      <protection locked="0"/>
    </xf>
    <xf numFmtId="2" fontId="1" fillId="22" borderId="21" xfId="0" applyNumberFormat="1" applyFont="1" applyFill="1" applyBorder="1" applyProtection="1">
      <protection locked="0"/>
    </xf>
    <xf numFmtId="0" fontId="1" fillId="22" borderId="36" xfId="0" applyFont="1" applyFill="1" applyBorder="1" applyProtection="1">
      <protection locked="0"/>
    </xf>
    <xf numFmtId="0" fontId="0" fillId="22" borderId="17" xfId="0" applyFill="1" applyBorder="1" applyProtection="1">
      <protection locked="0"/>
    </xf>
    <xf numFmtId="0" fontId="29" fillId="3" borderId="0" xfId="0" applyFont="1" applyFill="1" applyProtection="1">
      <protection locked="0"/>
    </xf>
    <xf numFmtId="0" fontId="3" fillId="22" borderId="31" xfId="0" applyFont="1" applyFill="1" applyBorder="1" applyAlignment="1" applyProtection="1">
      <alignment horizontal="left" vertical="center"/>
      <protection locked="0"/>
    </xf>
    <xf numFmtId="0" fontId="29" fillId="3" borderId="0" xfId="0" applyFont="1" applyFill="1" applyAlignment="1" applyProtection="1">
      <alignment horizontal="right"/>
      <protection locked="0"/>
    </xf>
    <xf numFmtId="0" fontId="0" fillId="3" borderId="0" xfId="0" applyFill="1" applyAlignment="1" applyProtection="1">
      <alignment vertical="top"/>
      <protection locked="0"/>
    </xf>
    <xf numFmtId="0" fontId="0" fillId="21" borderId="0" xfId="0" applyFill="1" applyAlignment="1" applyProtection="1">
      <alignment vertical="top"/>
      <protection locked="0"/>
    </xf>
    <xf numFmtId="0" fontId="0" fillId="0" borderId="0" xfId="0" applyAlignment="1" applyProtection="1">
      <alignment horizontal="left" vertical="top" indent="4"/>
      <protection locked="0"/>
    </xf>
    <xf numFmtId="0" fontId="6" fillId="0" borderId="0" xfId="0" applyFont="1" applyAlignment="1" applyProtection="1">
      <alignment vertical="top" wrapText="1"/>
      <protection locked="0"/>
    </xf>
    <xf numFmtId="0" fontId="0" fillId="0" borderId="0" xfId="0" applyAlignment="1" applyProtection="1">
      <alignment vertical="top" wrapText="1"/>
      <protection locked="0"/>
    </xf>
    <xf numFmtId="0" fontId="0" fillId="0" borderId="0" xfId="0" quotePrefix="1" applyAlignment="1" applyProtection="1">
      <alignment horizontal="left" vertical="top" wrapText="1" indent="2"/>
      <protection locked="0"/>
    </xf>
    <xf numFmtId="0" fontId="0" fillId="0" borderId="0" xfId="0" quotePrefix="1" applyAlignment="1" applyProtection="1">
      <alignment vertical="top" wrapText="1"/>
      <protection locked="0"/>
    </xf>
    <xf numFmtId="0" fontId="1" fillId="0" borderId="0" xfId="0" quotePrefix="1" applyFont="1" applyAlignment="1" applyProtection="1">
      <alignment horizontal="left" vertical="top"/>
      <protection locked="0"/>
    </xf>
    <xf numFmtId="0" fontId="0" fillId="0" borderId="0" xfId="0" quotePrefix="1" applyAlignment="1" applyProtection="1">
      <alignment horizontal="left" vertical="top"/>
      <protection locked="0"/>
    </xf>
    <xf numFmtId="0" fontId="29" fillId="3" borderId="0" xfId="0" applyFont="1" applyFill="1" applyAlignment="1" applyProtection="1">
      <alignment horizontal="left"/>
      <protection locked="0"/>
    </xf>
    <xf numFmtId="0" fontId="0" fillId="17" borderId="23" xfId="0" applyFill="1" applyBorder="1" applyAlignment="1" applyProtection="1">
      <alignment horizontal="center"/>
      <protection locked="0" hidden="1"/>
    </xf>
    <xf numFmtId="166" fontId="0" fillId="2" borderId="0" xfId="3" applyNumberFormat="1" applyFont="1" applyFill="1" applyAlignment="1" applyProtection="1">
      <alignment horizontal="left"/>
      <protection locked="0" hidden="1"/>
    </xf>
    <xf numFmtId="0" fontId="8" fillId="6" borderId="21" xfId="0" applyFont="1" applyFill="1" applyBorder="1" applyProtection="1">
      <protection locked="0"/>
    </xf>
    <xf numFmtId="0" fontId="0" fillId="4" borderId="0" xfId="0" applyFill="1" applyProtection="1">
      <protection locked="0"/>
    </xf>
    <xf numFmtId="166" fontId="0" fillId="4" borderId="0" xfId="0" applyNumberFormat="1" applyFill="1" applyAlignment="1" applyProtection="1">
      <alignment horizontal="right"/>
      <protection locked="0"/>
    </xf>
    <xf numFmtId="166" fontId="0" fillId="23" borderId="0" xfId="0" applyNumberFormat="1" applyFill="1" applyAlignment="1" applyProtection="1">
      <alignment horizontal="right"/>
      <protection locked="0"/>
    </xf>
    <xf numFmtId="1" fontId="0" fillId="4" borderId="0" xfId="0" applyNumberFormat="1" applyFill="1" applyAlignment="1" applyProtection="1">
      <alignment horizontal="right"/>
      <protection locked="0"/>
    </xf>
    <xf numFmtId="0" fontId="1" fillId="17" borderId="0" xfId="0" applyFont="1" applyFill="1" applyProtection="1">
      <protection locked="0"/>
    </xf>
    <xf numFmtId="0" fontId="1" fillId="17" borderId="0" xfId="0" applyFont="1" applyFill="1" applyAlignment="1" applyProtection="1">
      <alignment horizontal="left"/>
      <protection locked="0"/>
    </xf>
    <xf numFmtId="0" fontId="1" fillId="17" borderId="0" xfId="0" applyFont="1" applyFill="1" applyAlignment="1" applyProtection="1">
      <alignment horizontal="right"/>
      <protection locked="0"/>
    </xf>
    <xf numFmtId="2" fontId="1" fillId="17" borderId="0" xfId="0" applyNumberFormat="1" applyFont="1" applyFill="1" applyProtection="1">
      <protection locked="0"/>
    </xf>
    <xf numFmtId="0" fontId="1" fillId="17" borderId="24" xfId="0" applyFont="1" applyFill="1" applyBorder="1" applyProtection="1">
      <protection locked="0"/>
    </xf>
    <xf numFmtId="0" fontId="1" fillId="17" borderId="22" xfId="0" applyFont="1" applyFill="1" applyBorder="1" applyProtection="1">
      <protection locked="0"/>
    </xf>
    <xf numFmtId="0" fontId="1" fillId="17" borderId="5" xfId="0" applyFont="1" applyFill="1" applyBorder="1" applyProtection="1">
      <protection locked="0"/>
    </xf>
    <xf numFmtId="0" fontId="3" fillId="17" borderId="0" xfId="0" applyFont="1" applyFill="1" applyAlignment="1" applyProtection="1">
      <alignment horizontal="center"/>
      <protection locked="0"/>
    </xf>
    <xf numFmtId="0" fontId="1" fillId="17" borderId="0" xfId="0" applyFont="1" applyFill="1" applyAlignment="1" applyProtection="1">
      <alignment horizontal="right" indent="1"/>
      <protection locked="0" hidden="1"/>
    </xf>
    <xf numFmtId="0" fontId="0" fillId="2" borderId="63" xfId="0" applyFill="1" applyBorder="1" applyAlignment="1" applyProtection="1">
      <alignment horizontal="center"/>
      <protection locked="0" hidden="1"/>
    </xf>
    <xf numFmtId="0" fontId="0" fillId="2" borderId="0" xfId="0" quotePrefix="1" applyFill="1" applyAlignment="1" applyProtection="1">
      <alignment horizontal="right"/>
      <protection locked="0" hidden="1"/>
    </xf>
    <xf numFmtId="0" fontId="0" fillId="2" borderId="55" xfId="0" applyFill="1" applyBorder="1" applyAlignment="1" applyProtection="1">
      <alignment horizontal="center"/>
      <protection locked="0" hidden="1"/>
    </xf>
    <xf numFmtId="0" fontId="0" fillId="2" borderId="40" xfId="0" applyFill="1" applyBorder="1" applyAlignment="1" applyProtection="1">
      <alignment horizontal="center"/>
      <protection locked="0" hidden="1"/>
    </xf>
    <xf numFmtId="0" fontId="0" fillId="2" borderId="45" xfId="0" applyFill="1" applyBorder="1" applyAlignment="1" applyProtection="1">
      <alignment horizontal="center"/>
      <protection locked="0" hidden="1"/>
    </xf>
    <xf numFmtId="0" fontId="0" fillId="0" borderId="0" xfId="0" applyAlignment="1" applyProtection="1">
      <alignment horizontal="right"/>
      <protection locked="0"/>
    </xf>
    <xf numFmtId="0" fontId="0" fillId="0" borderId="63" xfId="0" applyBorder="1" applyProtection="1">
      <protection locked="0"/>
    </xf>
    <xf numFmtId="0" fontId="0" fillId="0" borderId="1" xfId="0" applyBorder="1" applyAlignment="1" applyProtection="1">
      <alignment horizontal="center" vertical="center"/>
      <protection locked="0"/>
    </xf>
    <xf numFmtId="0" fontId="3" fillId="2" borderId="38" xfId="0" applyFont="1" applyFill="1" applyBorder="1" applyAlignment="1" applyProtection="1">
      <alignment horizontal="center" vertical="top"/>
      <protection locked="0"/>
    </xf>
    <xf numFmtId="0" fontId="3" fillId="2" borderId="31" xfId="0" applyFont="1" applyFill="1" applyBorder="1" applyAlignment="1" applyProtection="1">
      <alignment horizontal="center" vertical="top" wrapText="1"/>
      <protection locked="0"/>
    </xf>
    <xf numFmtId="0" fontId="3" fillId="0" borderId="17" xfId="0" applyFont="1" applyBorder="1" applyProtection="1">
      <protection locked="0"/>
    </xf>
    <xf numFmtId="0" fontId="0" fillId="0" borderId="29" xfId="0" applyBorder="1" applyAlignment="1" applyProtection="1">
      <alignment horizontal="center"/>
      <protection locked="0"/>
    </xf>
    <xf numFmtId="0" fontId="0" fillId="0" borderId="29" xfId="0" applyBorder="1" applyProtection="1">
      <protection locked="0"/>
    </xf>
    <xf numFmtId="0" fontId="0" fillId="0" borderId="29" xfId="0" applyBorder="1" applyAlignment="1" applyProtection="1">
      <alignment horizontal="center" vertical="top"/>
      <protection locked="0"/>
    </xf>
    <xf numFmtId="0" fontId="0" fillId="0" borderId="68" xfId="0" applyBorder="1" applyAlignment="1" applyProtection="1">
      <alignment horizontal="center"/>
      <protection locked="0"/>
    </xf>
    <xf numFmtId="0" fontId="0" fillId="0" borderId="67" xfId="0" applyBorder="1" applyProtection="1">
      <protection locked="0"/>
    </xf>
    <xf numFmtId="0" fontId="0" fillId="0" borderId="52" xfId="0" applyBorder="1" applyProtection="1">
      <protection locked="0"/>
    </xf>
    <xf numFmtId="0" fontId="0" fillId="0" borderId="0" xfId="0" applyAlignment="1" applyProtection="1">
      <alignment horizontal="left" indent="2"/>
      <protection locked="0"/>
    </xf>
    <xf numFmtId="0" fontId="0" fillId="0" borderId="0" xfId="0" applyAlignment="1">
      <alignment vertical="top" wrapText="1"/>
    </xf>
    <xf numFmtId="0" fontId="0" fillId="0" borderId="0" xfId="3" applyFont="1" applyAlignment="1" applyProtection="1">
      <alignment vertical="top"/>
      <protection locked="0"/>
    </xf>
    <xf numFmtId="0" fontId="17" fillId="18" borderId="0" xfId="0" applyFont="1" applyFill="1" applyAlignment="1" applyProtection="1">
      <alignment vertical="top" wrapText="1"/>
      <protection locked="0"/>
    </xf>
    <xf numFmtId="0" fontId="0" fillId="18" borderId="0" xfId="0" applyFill="1" applyAlignment="1" applyProtection="1">
      <alignment horizontal="center"/>
      <protection locked="0" hidden="1"/>
    </xf>
    <xf numFmtId="0" fontId="0" fillId="18" borderId="0" xfId="0" applyFill="1" applyProtection="1">
      <protection locked="0" hidden="1"/>
    </xf>
    <xf numFmtId="0" fontId="0" fillId="18" borderId="0" xfId="0" applyFill="1" applyProtection="1">
      <protection locked="0"/>
    </xf>
    <xf numFmtId="0" fontId="3" fillId="0" borderId="0" xfId="0" applyFont="1" applyAlignment="1" applyProtection="1">
      <alignment horizontal="center" vertical="top"/>
      <protection locked="0"/>
    </xf>
    <xf numFmtId="0" fontId="0" fillId="22" borderId="29" xfId="0" applyFill="1" applyBorder="1" applyAlignment="1" applyProtection="1">
      <alignment horizontal="center"/>
      <protection locked="0"/>
    </xf>
    <xf numFmtId="0" fontId="0" fillId="22" borderId="0" xfId="0" applyFill="1" applyProtection="1">
      <protection locked="0"/>
    </xf>
    <xf numFmtId="0" fontId="0" fillId="22" borderId="29" xfId="0" applyFill="1" applyBorder="1" applyProtection="1">
      <protection locked="0"/>
    </xf>
    <xf numFmtId="49" fontId="3" fillId="6" borderId="9" xfId="0" applyNumberFormat="1" applyFont="1" applyFill="1" applyBorder="1" applyAlignment="1" applyProtection="1">
      <alignment horizontal="left"/>
      <protection locked="0"/>
    </xf>
    <xf numFmtId="49" fontId="3" fillId="0" borderId="0" xfId="0" applyNumberFormat="1" applyFont="1" applyAlignment="1" applyProtection="1">
      <alignment horizontal="left"/>
      <protection locked="0"/>
    </xf>
    <xf numFmtId="49" fontId="6" fillId="0" borderId="0" xfId="0" applyNumberFormat="1" applyFont="1" applyAlignment="1" applyProtection="1">
      <alignment horizontal="left"/>
      <protection locked="0"/>
    </xf>
    <xf numFmtId="49" fontId="0" fillId="0" borderId="0" xfId="0" applyNumberFormat="1" applyAlignment="1" applyProtection="1">
      <alignment horizontal="left"/>
      <protection locked="0"/>
    </xf>
    <xf numFmtId="49" fontId="0" fillId="0" borderId="0" xfId="0" quotePrefix="1" applyNumberFormat="1" applyAlignment="1" applyProtection="1">
      <alignment horizontal="left"/>
      <protection locked="0"/>
    </xf>
    <xf numFmtId="49" fontId="0" fillId="0" borderId="0" xfId="0" quotePrefix="1" applyNumberFormat="1" applyAlignment="1" applyProtection="1">
      <alignment horizontal="left" indent="2"/>
      <protection locked="0"/>
    </xf>
    <xf numFmtId="49" fontId="0" fillId="0" borderId="0" xfId="0" quotePrefix="1" applyNumberFormat="1" applyAlignment="1" applyProtection="1">
      <alignment horizontal="left" indent="7"/>
      <protection locked="0"/>
    </xf>
    <xf numFmtId="49" fontId="0" fillId="0" borderId="0" xfId="0" applyNumberFormat="1" applyAlignment="1" applyProtection="1">
      <alignment horizontal="left" indent="1"/>
      <protection locked="0"/>
    </xf>
    <xf numFmtId="49" fontId="0" fillId="0" borderId="0" xfId="0" applyNumberFormat="1" applyAlignment="1" applyProtection="1">
      <alignment horizontal="left" indent="2"/>
      <protection locked="0"/>
    </xf>
    <xf numFmtId="49" fontId="6" fillId="0" borderId="0" xfId="0" applyNumberFormat="1" applyFont="1" applyProtection="1">
      <protection locked="0"/>
    </xf>
    <xf numFmtId="49" fontId="0" fillId="0" borderId="0" xfId="0" applyNumberFormat="1" applyAlignment="1" applyProtection="1">
      <alignment horizontal="left" wrapText="1" indent="3"/>
      <protection locked="0"/>
    </xf>
    <xf numFmtId="49" fontId="0" fillId="0" borderId="0" xfId="0" applyNumberFormat="1" applyAlignment="1" applyProtection="1">
      <alignment horizontal="left" indent="3"/>
      <protection locked="0"/>
    </xf>
    <xf numFmtId="49" fontId="0" fillId="0" borderId="0" xfId="0" quotePrefix="1" applyNumberFormat="1" applyAlignment="1" applyProtection="1">
      <alignment horizontal="left" indent="3"/>
      <protection locked="0"/>
    </xf>
    <xf numFmtId="49" fontId="0" fillId="0" borderId="0" xfId="0" applyNumberFormat="1" applyAlignment="1" applyProtection="1">
      <alignment horizontal="left" wrapText="1" indent="2"/>
      <protection locked="0"/>
    </xf>
    <xf numFmtId="49" fontId="0" fillId="0" borderId="0" xfId="0" quotePrefix="1" applyNumberFormat="1" applyAlignment="1" applyProtection="1">
      <alignment horizontal="left" indent="4"/>
      <protection locked="0"/>
    </xf>
    <xf numFmtId="49" fontId="0" fillId="0" borderId="0" xfId="0" quotePrefix="1" applyNumberFormat="1" applyAlignment="1" applyProtection="1">
      <alignment horizontal="left" wrapText="1" indent="4"/>
      <protection locked="0"/>
    </xf>
    <xf numFmtId="0" fontId="1" fillId="18" borderId="12" xfId="0" applyFont="1" applyFill="1" applyBorder="1" applyProtection="1">
      <protection locked="0"/>
    </xf>
    <xf numFmtId="166" fontId="1" fillId="18" borderId="12" xfId="0" applyNumberFormat="1" applyFont="1" applyFill="1" applyBorder="1" applyProtection="1">
      <protection locked="0"/>
    </xf>
    <xf numFmtId="166" fontId="23" fillId="2" borderId="0" xfId="4" quotePrefix="1" applyNumberFormat="1" applyFill="1" applyAlignment="1" applyProtection="1">
      <alignment horizontal="left"/>
      <protection locked="0" hidden="1"/>
    </xf>
    <xf numFmtId="166" fontId="23" fillId="13" borderId="0" xfId="4" applyNumberFormat="1" applyFill="1" applyAlignment="1" applyProtection="1">
      <alignment horizontal="center"/>
      <protection locked="0" hidden="1"/>
    </xf>
    <xf numFmtId="1" fontId="23" fillId="13" borderId="0" xfId="4" applyNumberFormat="1" applyFill="1" applyAlignment="1" applyProtection="1">
      <alignment horizontal="center"/>
      <protection locked="0" hidden="1"/>
    </xf>
    <xf numFmtId="2" fontId="23" fillId="13" borderId="0" xfId="4" applyNumberFormat="1" applyFill="1" applyAlignment="1" applyProtection="1">
      <alignment horizontal="center"/>
      <protection locked="0" hidden="1"/>
    </xf>
    <xf numFmtId="0" fontId="1" fillId="2" borderId="0" xfId="4" applyFont="1" applyFill="1" applyAlignment="1" applyProtection="1">
      <alignment horizontal="left"/>
      <protection locked="0" hidden="1"/>
    </xf>
    <xf numFmtId="166" fontId="1" fillId="2" borderId="0" xfId="4" applyNumberFormat="1" applyFont="1" applyFill="1" applyAlignment="1" applyProtection="1">
      <alignment horizontal="left"/>
      <protection locked="0" hidden="1"/>
    </xf>
    <xf numFmtId="0" fontId="23" fillId="0" borderId="0" xfId="4" quotePrefix="1" applyAlignment="1" applyProtection="1">
      <alignment horizontal="center"/>
      <protection locked="0" hidden="1"/>
    </xf>
    <xf numFmtId="0" fontId="23" fillId="0" borderId="0" xfId="4" applyAlignment="1" applyProtection="1">
      <alignment horizontal="left"/>
      <protection locked="0" hidden="1"/>
    </xf>
    <xf numFmtId="49" fontId="1" fillId="0" borderId="0" xfId="0" applyNumberFormat="1" applyFont="1" applyAlignment="1" applyProtection="1">
      <alignment horizontal="left" indent="3"/>
      <protection locked="0"/>
    </xf>
    <xf numFmtId="0" fontId="3" fillId="6" borderId="30" xfId="3" applyFont="1" applyFill="1" applyBorder="1" applyAlignment="1" applyProtection="1">
      <alignment horizontal="center"/>
      <protection locked="0"/>
    </xf>
    <xf numFmtId="0" fontId="1" fillId="17" borderId="23" xfId="0" applyFont="1" applyFill="1" applyBorder="1" applyAlignment="1" applyProtection="1">
      <alignment horizontal="center"/>
      <protection locked="0" hidden="1"/>
    </xf>
    <xf numFmtId="0" fontId="1" fillId="0" borderId="0" xfId="0" applyFont="1" applyAlignment="1" applyProtection="1">
      <alignment horizontal="left" vertical="top"/>
      <protection locked="0"/>
    </xf>
    <xf numFmtId="0" fontId="1" fillId="2" borderId="0" xfId="4" applyFont="1" applyFill="1" applyAlignment="1" applyProtection="1">
      <alignment horizontal="left"/>
      <protection hidden="1"/>
    </xf>
    <xf numFmtId="49" fontId="1" fillId="0" borderId="0" xfId="0" quotePrefix="1" applyNumberFormat="1" applyFont="1" applyAlignment="1" applyProtection="1">
      <alignment horizontal="left"/>
      <protection locked="0"/>
    </xf>
    <xf numFmtId="49" fontId="1" fillId="0" borderId="0" xfId="0" applyNumberFormat="1" applyFont="1" applyAlignment="1" applyProtection="1">
      <alignment horizontal="left" indent="2"/>
      <protection locked="0"/>
    </xf>
    <xf numFmtId="0" fontId="1" fillId="3" borderId="18" xfId="0" applyFont="1" applyFill="1" applyBorder="1" applyAlignment="1" applyProtection="1">
      <alignment vertical="top" wrapText="1"/>
      <protection locked="0"/>
    </xf>
    <xf numFmtId="0" fontId="1" fillId="0" borderId="0" xfId="0" applyFont="1" applyAlignment="1" applyProtection="1">
      <alignment vertical="top" wrapText="1"/>
      <protection locked="0"/>
    </xf>
    <xf numFmtId="0" fontId="1" fillId="0" borderId="12" xfId="0" applyFont="1" applyBorder="1" applyProtection="1">
      <protection locked="0"/>
    </xf>
    <xf numFmtId="49" fontId="1" fillId="0" borderId="0" xfId="0" applyNumberFormat="1" applyFont="1" applyAlignment="1" applyProtection="1">
      <alignment horizontal="left" indent="1"/>
      <protection locked="0"/>
    </xf>
    <xf numFmtId="49" fontId="1" fillId="0" borderId="0" xfId="0" quotePrefix="1" applyNumberFormat="1" applyFont="1" applyAlignment="1" applyProtection="1">
      <alignment horizontal="left" indent="1"/>
      <protection locked="0"/>
    </xf>
    <xf numFmtId="0" fontId="8" fillId="6" borderId="21" xfId="0" applyFont="1" applyFill="1" applyBorder="1" applyAlignment="1" applyProtection="1">
      <alignment vertical="top"/>
      <protection locked="0"/>
    </xf>
    <xf numFmtId="0" fontId="1" fillId="3" borderId="0" xfId="0" applyFont="1" applyFill="1" applyAlignment="1" applyProtection="1">
      <alignment horizontal="left" vertical="top"/>
      <protection locked="0"/>
    </xf>
    <xf numFmtId="0" fontId="1" fillId="3" borderId="20" xfId="0" applyFont="1" applyFill="1" applyBorder="1" applyAlignment="1" applyProtection="1">
      <alignment vertical="top" wrapText="1"/>
      <protection locked="0"/>
    </xf>
    <xf numFmtId="0" fontId="1" fillId="17" borderId="0" xfId="0" applyFont="1" applyFill="1" applyAlignment="1" applyProtection="1">
      <alignment wrapText="1"/>
      <protection locked="0" hidden="1"/>
    </xf>
    <xf numFmtId="1" fontId="0" fillId="17" borderId="0" xfId="0" applyNumberFormat="1" applyFill="1" applyAlignment="1" applyProtection="1">
      <alignment horizontal="right"/>
      <protection locked="0" hidden="1"/>
    </xf>
    <xf numFmtId="2" fontId="1" fillId="17" borderId="0" xfId="0" applyNumberFormat="1" applyFont="1" applyFill="1" applyAlignment="1" applyProtection="1">
      <alignment horizontal="right" vertical="top" wrapText="1"/>
      <protection locked="0"/>
    </xf>
    <xf numFmtId="165" fontId="1" fillId="17" borderId="0" xfId="0" applyNumberFormat="1" applyFont="1" applyFill="1" applyAlignment="1" applyProtection="1">
      <alignment horizontal="left"/>
      <protection locked="0"/>
    </xf>
    <xf numFmtId="2" fontId="1" fillId="17" borderId="0" xfId="0" applyNumberFormat="1" applyFont="1" applyFill="1" applyAlignment="1" applyProtection="1">
      <alignment horizontal="right"/>
      <protection locked="0"/>
    </xf>
    <xf numFmtId="1" fontId="1" fillId="17" borderId="0" xfId="0" applyNumberFormat="1" applyFont="1" applyFill="1" applyAlignment="1" applyProtection="1">
      <alignment horizontal="left"/>
      <protection locked="0"/>
    </xf>
    <xf numFmtId="2" fontId="1" fillId="17" borderId="0" xfId="0" applyNumberFormat="1" applyFont="1" applyFill="1" applyAlignment="1" applyProtection="1">
      <alignment horizontal="left" vertical="top" wrapText="1"/>
      <protection locked="0"/>
    </xf>
    <xf numFmtId="0" fontId="1" fillId="2" borderId="0" xfId="0" applyFont="1" applyFill="1" applyProtection="1">
      <protection locked="0" hidden="1"/>
    </xf>
    <xf numFmtId="0" fontId="1" fillId="17" borderId="58" xfId="0" applyFont="1" applyFill="1" applyBorder="1" applyProtection="1">
      <protection locked="0" hidden="1"/>
    </xf>
    <xf numFmtId="0" fontId="0" fillId="17" borderId="3" xfId="0" applyFill="1" applyBorder="1" applyProtection="1">
      <protection locked="0" hidden="1"/>
    </xf>
    <xf numFmtId="0" fontId="0" fillId="17" borderId="35" xfId="0" applyFill="1" applyBorder="1" applyProtection="1">
      <protection locked="0" hidden="1"/>
    </xf>
    <xf numFmtId="0" fontId="1" fillId="4" borderId="0" xfId="0" applyFont="1" applyFill="1"/>
    <xf numFmtId="0" fontId="8" fillId="6" borderId="31" xfId="0" applyFont="1" applyFill="1" applyBorder="1" applyAlignment="1" applyProtection="1">
      <alignment vertical="top"/>
      <protection locked="0"/>
    </xf>
    <xf numFmtId="0" fontId="0" fillId="17" borderId="0" xfId="0" applyFill="1" applyAlignment="1" applyProtection="1">
      <alignment horizontal="center"/>
      <protection locked="0" hidden="1"/>
    </xf>
    <xf numFmtId="0" fontId="3" fillId="3" borderId="18" xfId="0" applyFont="1" applyFill="1" applyBorder="1" applyAlignment="1" applyProtection="1">
      <alignment vertical="top" wrapText="1"/>
      <protection locked="0"/>
    </xf>
    <xf numFmtId="0" fontId="31" fillId="3" borderId="18" xfId="0" applyFont="1" applyFill="1" applyBorder="1" applyAlignment="1" applyProtection="1">
      <alignment vertical="top" wrapText="1"/>
      <protection locked="0"/>
    </xf>
    <xf numFmtId="0" fontId="6" fillId="15" borderId="12" xfId="0" applyFont="1" applyFill="1" applyBorder="1" applyAlignment="1" applyProtection="1">
      <alignment horizontal="left" vertical="top" wrapText="1"/>
      <protection locked="0"/>
    </xf>
    <xf numFmtId="0" fontId="1" fillId="0" borderId="0" xfId="0" applyFont="1" applyAlignment="1">
      <alignment vertical="top" wrapText="1"/>
    </xf>
    <xf numFmtId="0" fontId="1" fillId="0" borderId="0" xfId="0" applyFont="1" applyAlignment="1">
      <alignment horizontal="left" indent="2"/>
    </xf>
    <xf numFmtId="0" fontId="1" fillId="0" borderId="0" xfId="0" applyFont="1" applyAlignment="1">
      <alignment horizontal="left" indent="3"/>
    </xf>
    <xf numFmtId="0" fontId="1" fillId="0" borderId="0" xfId="0" quotePrefix="1" applyFont="1" applyAlignment="1">
      <alignment horizontal="left" indent="2"/>
    </xf>
    <xf numFmtId="49" fontId="1" fillId="0" borderId="0" xfId="0" quotePrefix="1" applyNumberFormat="1" applyFont="1" applyAlignment="1" applyProtection="1">
      <alignment horizontal="left" indent="2"/>
      <protection locked="0"/>
    </xf>
    <xf numFmtId="49" fontId="1" fillId="0" borderId="0" xfId="0" applyNumberFormat="1" applyFont="1" applyAlignment="1" applyProtection="1">
      <alignment horizontal="left"/>
      <protection locked="0"/>
    </xf>
    <xf numFmtId="49" fontId="1" fillId="0" borderId="0" xfId="0" applyNumberFormat="1" applyFont="1" applyAlignment="1" applyProtection="1">
      <alignment horizontal="left" wrapText="1" indent="3"/>
      <protection locked="0"/>
    </xf>
    <xf numFmtId="0" fontId="1" fillId="0" borderId="0" xfId="0" quotePrefix="1" applyFont="1" applyProtection="1">
      <protection locked="0"/>
    </xf>
    <xf numFmtId="0" fontId="1" fillId="4" borderId="23" xfId="0" applyFont="1" applyFill="1" applyBorder="1" applyAlignment="1" applyProtection="1">
      <alignment horizontal="center"/>
      <protection locked="0"/>
    </xf>
    <xf numFmtId="0" fontId="1" fillId="10" borderId="23" xfId="0" applyFont="1" applyFill="1" applyBorder="1" applyAlignment="1" applyProtection="1">
      <alignment horizontal="center"/>
      <protection locked="0"/>
    </xf>
    <xf numFmtId="0" fontId="1" fillId="0" borderId="0" xfId="0" applyFont="1" applyAlignment="1" applyProtection="1">
      <alignment horizontal="left" indent="1"/>
      <protection locked="0"/>
    </xf>
    <xf numFmtId="0" fontId="1" fillId="0" borderId="3" xfId="0" applyFont="1" applyBorder="1" applyAlignment="1" applyProtection="1">
      <alignment horizontal="center"/>
      <protection locked="0"/>
    </xf>
    <xf numFmtId="0" fontId="1" fillId="11" borderId="23" xfId="0" applyFont="1" applyFill="1" applyBorder="1" applyAlignment="1" applyProtection="1">
      <alignment horizontal="center"/>
      <protection locked="0"/>
    </xf>
    <xf numFmtId="0" fontId="1" fillId="12" borderId="23" xfId="0" applyFont="1" applyFill="1" applyBorder="1" applyAlignment="1" applyProtection="1">
      <alignment horizontal="center"/>
      <protection locked="0"/>
    </xf>
    <xf numFmtId="0" fontId="1" fillId="3" borderId="23" xfId="0" applyFont="1" applyFill="1" applyBorder="1" applyAlignment="1" applyProtection="1">
      <alignment horizontal="center"/>
      <protection locked="0"/>
    </xf>
    <xf numFmtId="0" fontId="1" fillId="2" borderId="1" xfId="0" applyFont="1" applyFill="1" applyBorder="1" applyProtection="1">
      <protection locked="0" hidden="1"/>
    </xf>
    <xf numFmtId="0" fontId="1" fillId="2" borderId="2" xfId="0" applyFont="1" applyFill="1" applyBorder="1" applyProtection="1">
      <protection locked="0" hidden="1"/>
    </xf>
    <xf numFmtId="0" fontId="1" fillId="2" borderId="0" xfId="0" quotePrefix="1" applyFont="1" applyFill="1" applyAlignment="1" applyProtection="1">
      <alignment horizontal="right" indent="1"/>
      <protection locked="0" hidden="1"/>
    </xf>
    <xf numFmtId="0" fontId="1" fillId="2" borderId="0" xfId="0" quotePrefix="1" applyFont="1" applyFill="1" applyAlignment="1" applyProtection="1">
      <alignment horizontal="center"/>
      <protection locked="0" hidden="1"/>
    </xf>
    <xf numFmtId="0" fontId="1" fillId="17" borderId="0" xfId="0" applyFont="1" applyFill="1" applyProtection="1">
      <protection locked="0" hidden="1"/>
    </xf>
    <xf numFmtId="0" fontId="1" fillId="17" borderId="0" xfId="0" quotePrefix="1" applyFont="1" applyFill="1" applyAlignment="1" applyProtection="1">
      <alignment horizontal="right" indent="1"/>
      <protection locked="0" hidden="1"/>
    </xf>
    <xf numFmtId="0" fontId="1" fillId="17" borderId="0" xfId="0" quotePrefix="1" applyFont="1" applyFill="1" applyAlignment="1" applyProtection="1">
      <alignment horizontal="center"/>
      <protection locked="0" hidden="1"/>
    </xf>
    <xf numFmtId="0" fontId="1" fillId="17" borderId="0" xfId="0" quotePrefix="1" applyFont="1" applyFill="1" applyAlignment="1" applyProtection="1">
      <alignment horizontal="left" indent="1"/>
      <protection locked="0" hidden="1"/>
    </xf>
    <xf numFmtId="0" fontId="1" fillId="17" borderId="0" xfId="0" quotePrefix="1" applyFont="1" applyFill="1" applyAlignment="1" applyProtection="1">
      <alignment horizontal="left"/>
      <protection locked="0" hidden="1"/>
    </xf>
    <xf numFmtId="0" fontId="1" fillId="17" borderId="0" xfId="0" applyFont="1" applyFill="1" applyAlignment="1" applyProtection="1">
      <alignment horizontal="center"/>
      <protection locked="0"/>
    </xf>
    <xf numFmtId="0" fontId="1" fillId="0" borderId="0" xfId="0" quotePrefix="1" applyFont="1" applyAlignment="1" applyProtection="1">
      <alignment horizontal="right" indent="1"/>
      <protection locked="0" hidden="1"/>
    </xf>
    <xf numFmtId="0" fontId="1" fillId="0" borderId="0" xfId="0" quotePrefix="1" applyFont="1" applyAlignment="1" applyProtection="1">
      <alignment horizontal="left"/>
      <protection locked="0" hidden="1"/>
    </xf>
    <xf numFmtId="0" fontId="1" fillId="0" borderId="31" xfId="0" applyFont="1" applyBorder="1" applyAlignment="1" applyProtection="1">
      <alignment vertical="top" wrapText="1"/>
      <protection locked="0"/>
    </xf>
    <xf numFmtId="0" fontId="1" fillId="0" borderId="21" xfId="0" applyFont="1" applyBorder="1" applyAlignment="1" applyProtection="1">
      <alignment vertical="top" wrapText="1"/>
      <protection locked="0"/>
    </xf>
    <xf numFmtId="0" fontId="1" fillId="0" borderId="36" xfId="0" applyFont="1" applyBorder="1" applyAlignment="1" applyProtection="1">
      <alignment vertical="top" wrapText="1"/>
      <protection locked="0"/>
    </xf>
    <xf numFmtId="166" fontId="1" fillId="2" borderId="0" xfId="0" applyNumberFormat="1" applyFont="1" applyFill="1" applyAlignment="1" applyProtection="1">
      <alignment horizontal="right"/>
      <protection locked="0" hidden="1"/>
    </xf>
    <xf numFmtId="2" fontId="1" fillId="17" borderId="0" xfId="0" applyNumberFormat="1" applyFont="1" applyFill="1" applyProtection="1">
      <protection locked="0" hidden="1"/>
    </xf>
    <xf numFmtId="0" fontId="1" fillId="0" borderId="26" xfId="0" applyFont="1" applyBorder="1" applyProtection="1">
      <protection locked="0"/>
    </xf>
    <xf numFmtId="0" fontId="1" fillId="0" borderId="47" xfId="0" applyFont="1" applyBorder="1" applyProtection="1">
      <protection locked="0"/>
    </xf>
    <xf numFmtId="0" fontId="1" fillId="0" borderId="6" xfId="0" applyFont="1" applyBorder="1" applyProtection="1">
      <protection locked="0"/>
    </xf>
    <xf numFmtId="0" fontId="1" fillId="18" borderId="6" xfId="0" applyFont="1" applyFill="1" applyBorder="1" applyProtection="1">
      <protection locked="0"/>
    </xf>
    <xf numFmtId="166" fontId="1" fillId="19" borderId="6" xfId="0" applyNumberFormat="1" applyFont="1" applyFill="1" applyBorder="1" applyProtection="1">
      <protection locked="0"/>
    </xf>
    <xf numFmtId="0" fontId="1" fillId="0" borderId="12" xfId="0" applyFont="1" applyBorder="1" applyAlignment="1" applyProtection="1">
      <alignment vertical="top" wrapText="1"/>
      <protection locked="0"/>
    </xf>
    <xf numFmtId="0" fontId="1" fillId="0" borderId="13" xfId="0" applyFont="1" applyBorder="1" applyProtection="1">
      <protection locked="0"/>
    </xf>
    <xf numFmtId="0" fontId="1" fillId="0" borderId="14" xfId="0" applyFont="1" applyBorder="1" applyProtection="1">
      <protection locked="0"/>
    </xf>
    <xf numFmtId="0" fontId="1" fillId="0" borderId="57" xfId="0" applyFont="1" applyBorder="1" applyProtection="1">
      <protection locked="0"/>
    </xf>
    <xf numFmtId="0" fontId="1" fillId="0" borderId="10" xfId="0" applyFont="1" applyBorder="1" applyAlignment="1" applyProtection="1">
      <alignment vertical="top"/>
      <protection locked="0"/>
    </xf>
    <xf numFmtId="2" fontId="1" fillId="3" borderId="6" xfId="0" applyNumberFormat="1" applyFont="1" applyFill="1" applyBorder="1" applyProtection="1">
      <protection locked="0"/>
    </xf>
    <xf numFmtId="2" fontId="1" fillId="0" borderId="41" xfId="0" applyNumberFormat="1" applyFont="1" applyBorder="1" applyProtection="1">
      <protection locked="0"/>
    </xf>
    <xf numFmtId="0" fontId="1" fillId="0" borderId="34" xfId="0" applyFont="1" applyBorder="1" applyAlignment="1" applyProtection="1">
      <alignment vertical="top"/>
      <protection locked="0"/>
    </xf>
    <xf numFmtId="0" fontId="1" fillId="18" borderId="16" xfId="0" applyFont="1" applyFill="1" applyBorder="1" applyProtection="1">
      <protection locked="0"/>
    </xf>
    <xf numFmtId="2" fontId="1" fillId="0" borderId="20" xfId="0" applyNumberFormat="1" applyFont="1" applyBorder="1" applyProtection="1">
      <protection locked="0"/>
    </xf>
    <xf numFmtId="0" fontId="1" fillId="0" borderId="14" xfId="0" applyFont="1" applyBorder="1" applyAlignment="1" applyProtection="1">
      <alignment vertical="top" wrapText="1"/>
      <protection locked="0"/>
    </xf>
    <xf numFmtId="0" fontId="1" fillId="18" borderId="13" xfId="0" applyFont="1" applyFill="1" applyBorder="1" applyProtection="1">
      <protection locked="0"/>
    </xf>
    <xf numFmtId="2" fontId="1" fillId="3" borderId="13" xfId="0" applyNumberFormat="1" applyFont="1" applyFill="1" applyBorder="1" applyProtection="1">
      <protection locked="0"/>
    </xf>
    <xf numFmtId="2" fontId="1" fillId="0" borderId="57" xfId="0" applyNumberFormat="1" applyFont="1" applyBorder="1" applyProtection="1">
      <protection locked="0"/>
    </xf>
    <xf numFmtId="0" fontId="1" fillId="18" borderId="8" xfId="0" applyFont="1" applyFill="1" applyBorder="1" applyProtection="1">
      <protection locked="0"/>
    </xf>
    <xf numFmtId="2" fontId="1" fillId="3" borderId="8" xfId="0" applyNumberFormat="1" applyFont="1" applyFill="1" applyBorder="1" applyProtection="1">
      <protection locked="0"/>
    </xf>
    <xf numFmtId="0" fontId="1" fillId="0" borderId="4" xfId="0" applyFont="1" applyBorder="1" applyAlignment="1" applyProtection="1">
      <alignment vertical="top" wrapText="1"/>
      <protection locked="0"/>
    </xf>
    <xf numFmtId="0" fontId="1" fillId="0" borderId="13" xfId="0" applyFont="1" applyBorder="1" applyAlignment="1" applyProtection="1">
      <alignment vertical="top" wrapText="1"/>
      <protection locked="0"/>
    </xf>
    <xf numFmtId="0" fontId="1" fillId="0" borderId="5" xfId="0" applyFont="1" applyBorder="1" applyAlignment="1" applyProtection="1">
      <alignment vertical="top" wrapText="1"/>
      <protection locked="0"/>
    </xf>
    <xf numFmtId="0" fontId="1" fillId="4" borderId="24" xfId="0" applyFont="1" applyFill="1" applyBorder="1" applyProtection="1">
      <protection locked="0"/>
    </xf>
    <xf numFmtId="0" fontId="1" fillId="0" borderId="30" xfId="0" applyFont="1" applyBorder="1" applyAlignment="1" applyProtection="1">
      <alignment wrapText="1"/>
      <protection locked="0"/>
    </xf>
    <xf numFmtId="0" fontId="1" fillId="0" borderId="7" xfId="0" applyFont="1" applyBorder="1" applyAlignment="1" applyProtection="1">
      <alignment vertical="top" wrapText="1"/>
      <protection locked="0"/>
    </xf>
    <xf numFmtId="166" fontId="1" fillId="0" borderId="8" xfId="0" applyNumberFormat="1" applyFont="1" applyBorder="1" applyProtection="1">
      <protection locked="0"/>
    </xf>
    <xf numFmtId="0" fontId="1" fillId="0" borderId="38" xfId="0" applyFont="1" applyBorder="1" applyAlignment="1" applyProtection="1">
      <alignment wrapText="1"/>
      <protection locked="0"/>
    </xf>
    <xf numFmtId="0" fontId="1" fillId="0" borderId="10" xfId="0" applyFont="1" applyBorder="1" applyAlignment="1" applyProtection="1">
      <alignment vertical="top" wrapText="1"/>
      <protection locked="0"/>
    </xf>
    <xf numFmtId="0" fontId="1" fillId="0" borderId="0" xfId="0" applyFont="1" applyAlignment="1" applyProtection="1">
      <alignment horizontal="left" indent="1"/>
      <protection locked="0" hidden="1"/>
    </xf>
    <xf numFmtId="166" fontId="1" fillId="0" borderId="0" xfId="0" applyNumberFormat="1" applyFont="1" applyAlignment="1" applyProtection="1">
      <alignment horizontal="right"/>
      <protection locked="0" hidden="1"/>
    </xf>
    <xf numFmtId="0" fontId="1" fillId="0" borderId="0" xfId="0" applyFont="1" applyAlignment="1" applyProtection="1">
      <alignment horizontal="left"/>
      <protection locked="0" hidden="1"/>
    </xf>
    <xf numFmtId="0" fontId="1" fillId="0" borderId="24" xfId="0" applyFont="1" applyBorder="1" applyProtection="1">
      <protection locked="0" hidden="1"/>
    </xf>
    <xf numFmtId="0" fontId="1" fillId="0" borderId="5" xfId="0" applyFont="1" applyBorder="1" applyProtection="1">
      <protection locked="0" hidden="1"/>
    </xf>
    <xf numFmtId="0" fontId="1" fillId="17" borderId="0" xfId="0" quotePrefix="1" applyFont="1" applyFill="1" applyProtection="1">
      <protection locked="0" hidden="1"/>
    </xf>
    <xf numFmtId="0" fontId="1" fillId="22" borderId="30" xfId="0" applyFont="1" applyFill="1" applyBorder="1" applyProtection="1">
      <protection locked="0" hidden="1"/>
    </xf>
    <xf numFmtId="0" fontId="1" fillId="22" borderId="37" xfId="0" applyFont="1" applyFill="1" applyBorder="1" applyProtection="1">
      <protection locked="0" hidden="1"/>
    </xf>
    <xf numFmtId="0" fontId="1" fillId="22" borderId="38" xfId="0" applyFont="1" applyFill="1" applyBorder="1" applyProtection="1">
      <protection locked="0" hidden="1"/>
    </xf>
    <xf numFmtId="0" fontId="1" fillId="17" borderId="23" xfId="0" applyFont="1" applyFill="1" applyBorder="1" applyAlignment="1" applyProtection="1">
      <alignment horizontal="center" vertical="top"/>
      <protection locked="0" hidden="1"/>
    </xf>
    <xf numFmtId="1" fontId="1" fillId="0" borderId="24" xfId="0" applyNumberFormat="1" applyFont="1" applyBorder="1" applyProtection="1">
      <protection locked="0"/>
    </xf>
    <xf numFmtId="0" fontId="1" fillId="0" borderId="12" xfId="0" applyFont="1" applyBorder="1" applyAlignment="1" applyProtection="1">
      <alignment horizontal="right"/>
      <protection locked="0"/>
    </xf>
    <xf numFmtId="0" fontId="1" fillId="0" borderId="4" xfId="0" applyFont="1" applyBorder="1" applyAlignment="1" applyProtection="1">
      <alignment horizontal="left"/>
      <protection locked="0"/>
    </xf>
    <xf numFmtId="0" fontId="1" fillId="0" borderId="1" xfId="0" applyFont="1" applyBorder="1" applyAlignment="1" applyProtection="1">
      <alignment vertical="top"/>
      <protection locked="0" hidden="1"/>
    </xf>
    <xf numFmtId="0" fontId="1" fillId="0" borderId="7" xfId="3" applyBorder="1" applyAlignment="1" applyProtection="1">
      <alignment horizontal="center" vertical="top"/>
      <protection locked="0"/>
    </xf>
    <xf numFmtId="0" fontId="1" fillId="0" borderId="8" xfId="0" applyFont="1" applyBorder="1" applyAlignment="1" applyProtection="1">
      <alignment horizontal="right" vertical="top"/>
      <protection locked="0"/>
    </xf>
    <xf numFmtId="0" fontId="1" fillId="0" borderId="7" xfId="0" applyFont="1" applyBorder="1" applyAlignment="1" applyProtection="1">
      <alignment horizontal="left" vertical="top"/>
      <protection locked="0"/>
    </xf>
    <xf numFmtId="2" fontId="1" fillId="19" borderId="8" xfId="0" applyNumberFormat="1" applyFont="1" applyFill="1" applyBorder="1" applyAlignment="1" applyProtection="1">
      <alignment vertical="top"/>
      <protection locked="0"/>
    </xf>
    <xf numFmtId="0" fontId="1" fillId="0" borderId="7" xfId="0" applyFont="1" applyBorder="1" applyAlignment="1" applyProtection="1">
      <alignment vertical="top"/>
      <protection locked="0"/>
    </xf>
    <xf numFmtId="0" fontId="1" fillId="0" borderId="2" xfId="0" applyFont="1" applyBorder="1" applyAlignment="1" applyProtection="1">
      <alignment vertical="top"/>
      <protection locked="0" hidden="1"/>
    </xf>
    <xf numFmtId="0" fontId="1" fillId="0" borderId="0" xfId="0" applyFont="1" applyAlignment="1" applyProtection="1">
      <alignment horizontal="center" vertical="top"/>
      <protection locked="0" hidden="1"/>
    </xf>
    <xf numFmtId="0" fontId="1" fillId="0" borderId="0" xfId="0" applyFont="1" applyAlignment="1" applyProtection="1">
      <alignment vertical="top"/>
      <protection locked="0" hidden="1"/>
    </xf>
    <xf numFmtId="0" fontId="1" fillId="0" borderId="1" xfId="0" applyFont="1" applyBorder="1" applyAlignment="1" applyProtection="1">
      <alignment vertical="center"/>
      <protection locked="0" hidden="1"/>
    </xf>
    <xf numFmtId="0" fontId="1" fillId="0" borderId="2" xfId="0" applyFont="1" applyBorder="1" applyAlignment="1" applyProtection="1">
      <alignment vertical="center"/>
      <protection locked="0" hidden="1"/>
    </xf>
    <xf numFmtId="0" fontId="1" fillId="0" borderId="0" xfId="0" applyFont="1" applyAlignment="1" applyProtection="1">
      <alignment horizontal="center" vertical="center"/>
      <protection locked="0" hidden="1"/>
    </xf>
    <xf numFmtId="0" fontId="1" fillId="0" borderId="0" xfId="0" applyFont="1" applyAlignment="1" applyProtection="1">
      <alignment vertical="center"/>
      <protection locked="0" hidden="1"/>
    </xf>
    <xf numFmtId="0" fontId="1" fillId="0" borderId="0" xfId="0" applyFont="1" applyAlignment="1" applyProtection="1">
      <alignment horizontal="right"/>
      <protection locked="0" hidden="1"/>
    </xf>
    <xf numFmtId="2" fontId="1" fillId="21" borderId="8" xfId="0" applyNumberFormat="1" applyFont="1" applyFill="1" applyBorder="1" applyAlignment="1" applyProtection="1">
      <alignment vertical="top"/>
      <protection locked="0"/>
    </xf>
    <xf numFmtId="0" fontId="1" fillId="0" borderId="15" xfId="0" applyFont="1" applyBorder="1" applyProtection="1">
      <protection locked="0"/>
    </xf>
    <xf numFmtId="165" fontId="1" fillId="3" borderId="13" xfId="0" applyNumberFormat="1" applyFont="1" applyFill="1" applyBorder="1" applyProtection="1">
      <protection locked="0"/>
    </xf>
    <xf numFmtId="165" fontId="1" fillId="0" borderId="0" xfId="0" applyNumberFormat="1" applyFont="1" applyAlignment="1" applyProtection="1">
      <alignment horizontal="left" vertical="top" wrapText="1" indent="4"/>
      <protection locked="0"/>
    </xf>
    <xf numFmtId="165" fontId="1" fillId="0" borderId="12" xfId="0" applyNumberFormat="1" applyFont="1" applyBorder="1" applyProtection="1">
      <protection locked="0"/>
    </xf>
    <xf numFmtId="0" fontId="1" fillId="0" borderId="12" xfId="0" applyFont="1" applyBorder="1" applyAlignment="1" applyProtection="1">
      <alignment horizontal="center"/>
      <protection locked="0"/>
    </xf>
    <xf numFmtId="165" fontId="1" fillId="21" borderId="12" xfId="0" applyNumberFormat="1" applyFont="1" applyFill="1" applyBorder="1" applyProtection="1">
      <protection locked="0"/>
    </xf>
    <xf numFmtId="165" fontId="1" fillId="3" borderId="3" xfId="0" applyNumberFormat="1" applyFont="1" applyFill="1" applyBorder="1" applyProtection="1">
      <protection locked="0"/>
    </xf>
    <xf numFmtId="165" fontId="1" fillId="0" borderId="3" xfId="0" applyNumberFormat="1" applyFont="1" applyBorder="1" applyProtection="1">
      <protection locked="0"/>
    </xf>
    <xf numFmtId="1" fontId="1" fillId="0" borderId="12" xfId="0" applyNumberFormat="1" applyFont="1" applyBorder="1" applyProtection="1">
      <protection locked="0"/>
    </xf>
    <xf numFmtId="1" fontId="1" fillId="21" borderId="26" xfId="0" applyNumberFormat="1" applyFont="1" applyFill="1" applyBorder="1" applyAlignment="1" applyProtection="1">
      <alignment horizontal="right"/>
      <protection locked="0"/>
    </xf>
    <xf numFmtId="0" fontId="1" fillId="19" borderId="47" xfId="0" applyFont="1" applyFill="1" applyBorder="1" applyProtection="1">
      <protection locked="0"/>
    </xf>
    <xf numFmtId="165" fontId="1" fillId="3" borderId="12" xfId="0" applyNumberFormat="1" applyFont="1" applyFill="1" applyBorder="1" applyProtection="1">
      <protection locked="0"/>
    </xf>
    <xf numFmtId="1" fontId="1" fillId="0" borderId="26" xfId="0" applyNumberFormat="1" applyFont="1" applyBorder="1" applyAlignment="1" applyProtection="1">
      <alignment horizontal="right"/>
      <protection locked="0"/>
    </xf>
    <xf numFmtId="0" fontId="1" fillId="0" borderId="0" xfId="0" applyFont="1" applyAlignment="1" applyProtection="1">
      <alignment horizontal="right" vertical="top"/>
      <protection locked="0"/>
    </xf>
    <xf numFmtId="0" fontId="1" fillId="18" borderId="0" xfId="0" applyFont="1" applyFill="1" applyAlignment="1" applyProtection="1">
      <alignment horizontal="right"/>
      <protection locked="0"/>
    </xf>
    <xf numFmtId="0" fontId="1" fillId="2" borderId="62" xfId="0" applyFont="1" applyFill="1" applyBorder="1" applyAlignment="1" applyProtection="1">
      <alignment horizontal="center"/>
      <protection locked="0" hidden="1"/>
    </xf>
    <xf numFmtId="0" fontId="1" fillId="2" borderId="63" xfId="0" applyFont="1" applyFill="1" applyBorder="1" applyAlignment="1" applyProtection="1">
      <alignment horizontal="center"/>
      <protection locked="0" hidden="1"/>
    </xf>
    <xf numFmtId="0" fontId="1" fillId="2" borderId="45" xfId="0" applyFont="1" applyFill="1" applyBorder="1" applyAlignment="1" applyProtection="1">
      <alignment horizontal="center"/>
      <protection locked="0" hidden="1"/>
    </xf>
    <xf numFmtId="0" fontId="1" fillId="2" borderId="66" xfId="0" applyFont="1" applyFill="1" applyBorder="1" applyAlignment="1" applyProtection="1">
      <alignment horizontal="center"/>
      <protection locked="0" hidden="1"/>
    </xf>
    <xf numFmtId="0" fontId="1" fillId="2" borderId="33" xfId="0" applyFont="1" applyFill="1" applyBorder="1" applyAlignment="1" applyProtection="1">
      <alignment horizontal="center"/>
      <protection locked="0" hidden="1"/>
    </xf>
    <xf numFmtId="0" fontId="1" fillId="3" borderId="63" xfId="0" applyFont="1" applyFill="1" applyBorder="1" applyAlignment="1" applyProtection="1">
      <alignment horizontal="center"/>
      <protection locked="0" hidden="1"/>
    </xf>
    <xf numFmtId="0" fontId="1" fillId="3" borderId="0" xfId="0" applyFont="1" applyFill="1" applyAlignment="1" applyProtection="1">
      <alignment horizontal="center"/>
      <protection locked="0" hidden="1"/>
    </xf>
    <xf numFmtId="0" fontId="1" fillId="3" borderId="66" xfId="0" applyFont="1" applyFill="1" applyBorder="1" applyAlignment="1" applyProtection="1">
      <alignment horizontal="center"/>
      <protection locked="0" hidden="1"/>
    </xf>
    <xf numFmtId="0" fontId="1" fillId="3" borderId="33" xfId="0" applyFont="1" applyFill="1" applyBorder="1" applyAlignment="1" applyProtection="1">
      <alignment horizontal="center"/>
      <protection locked="0" hidden="1"/>
    </xf>
    <xf numFmtId="0" fontId="1" fillId="3" borderId="0" xfId="0" applyFont="1" applyFill="1" applyAlignment="1" applyProtection="1">
      <alignment horizontal="right"/>
      <protection locked="0" hidden="1"/>
    </xf>
    <xf numFmtId="0" fontId="1" fillId="2" borderId="55" xfId="0" applyFont="1" applyFill="1" applyBorder="1" applyAlignment="1" applyProtection="1">
      <alignment horizontal="center"/>
      <protection locked="0" hidden="1"/>
    </xf>
    <xf numFmtId="0" fontId="1" fillId="2" borderId="40" xfId="0" applyFont="1" applyFill="1" applyBorder="1" applyAlignment="1" applyProtection="1">
      <alignment horizontal="center"/>
      <protection locked="0" hidden="1"/>
    </xf>
    <xf numFmtId="0" fontId="1" fillId="2" borderId="40" xfId="0" quotePrefix="1" applyFont="1" applyFill="1" applyBorder="1" applyAlignment="1" applyProtection="1">
      <alignment horizontal="center"/>
      <protection locked="0" hidden="1"/>
    </xf>
    <xf numFmtId="0" fontId="1" fillId="2" borderId="55" xfId="0" quotePrefix="1" applyFont="1" applyFill="1" applyBorder="1" applyAlignment="1" applyProtection="1">
      <alignment horizontal="center"/>
      <protection locked="0" hidden="1"/>
    </xf>
    <xf numFmtId="0" fontId="1" fillId="2" borderId="63" xfId="0" quotePrefix="1" applyFont="1" applyFill="1" applyBorder="1" applyAlignment="1" applyProtection="1">
      <alignment horizontal="center"/>
      <protection locked="0" hidden="1"/>
    </xf>
    <xf numFmtId="0" fontId="1" fillId="2" borderId="61" xfId="0" applyFont="1" applyFill="1" applyBorder="1" applyAlignment="1" applyProtection="1">
      <alignment horizontal="center"/>
      <protection locked="0" hidden="1"/>
    </xf>
    <xf numFmtId="0" fontId="1" fillId="2" borderId="67" xfId="0" applyFont="1" applyFill="1" applyBorder="1" applyAlignment="1" applyProtection="1">
      <alignment horizontal="center"/>
      <protection locked="0" hidden="1"/>
    </xf>
    <xf numFmtId="0" fontId="1" fillId="4" borderId="23" xfId="3" applyFill="1" applyBorder="1" applyAlignment="1" applyProtection="1">
      <alignment horizontal="center"/>
      <protection locked="0"/>
    </xf>
    <xf numFmtId="0" fontId="1" fillId="10" borderId="23" xfId="3" applyFill="1" applyBorder="1" applyAlignment="1" applyProtection="1">
      <alignment horizontal="center"/>
      <protection locked="0"/>
    </xf>
    <xf numFmtId="0" fontId="1" fillId="0" borderId="0" xfId="3" applyAlignment="1" applyProtection="1">
      <alignment horizontal="left" indent="1"/>
      <protection locked="0"/>
    </xf>
    <xf numFmtId="0" fontId="1" fillId="0" borderId="3" xfId="3" applyBorder="1" applyAlignment="1" applyProtection="1">
      <alignment horizontal="center"/>
      <protection locked="0"/>
    </xf>
    <xf numFmtId="0" fontId="1" fillId="12" borderId="23" xfId="3" applyFill="1" applyBorder="1" applyAlignment="1" applyProtection="1">
      <alignment horizontal="center"/>
      <protection locked="0"/>
    </xf>
    <xf numFmtId="0" fontId="1" fillId="3" borderId="23" xfId="3" applyFill="1" applyBorder="1" applyAlignment="1" applyProtection="1">
      <alignment horizontal="center"/>
      <protection locked="0"/>
    </xf>
    <xf numFmtId="0" fontId="1" fillId="2" borderId="0" xfId="3" applyFill="1" applyAlignment="1" applyProtection="1">
      <alignment horizontal="right" vertical="top" wrapText="1"/>
      <protection locked="0"/>
    </xf>
    <xf numFmtId="0" fontId="1" fillId="0" borderId="31" xfId="3" applyBorder="1" applyAlignment="1" applyProtection="1">
      <alignment vertical="center" wrapText="1"/>
      <protection locked="0"/>
    </xf>
    <xf numFmtId="0" fontId="1" fillId="2" borderId="0" xfId="3" applyFill="1" applyAlignment="1" applyProtection="1">
      <alignment vertical="top" wrapText="1"/>
      <protection locked="0"/>
    </xf>
    <xf numFmtId="0" fontId="1" fillId="2" borderId="0" xfId="3" applyFill="1" applyAlignment="1" applyProtection="1">
      <alignment horizontal="center"/>
      <protection locked="0"/>
    </xf>
    <xf numFmtId="166" fontId="1" fillId="13" borderId="0" xfId="3" applyNumberFormat="1" applyFill="1" applyProtection="1">
      <protection locked="0"/>
    </xf>
    <xf numFmtId="2" fontId="1" fillId="2" borderId="0" xfId="3" applyNumberFormat="1" applyFill="1" applyProtection="1">
      <protection locked="0"/>
    </xf>
    <xf numFmtId="166" fontId="1" fillId="2" borderId="0" xfId="3" applyNumberFormat="1" applyFill="1" applyProtection="1">
      <protection locked="0"/>
    </xf>
    <xf numFmtId="166" fontId="1" fillId="2" borderId="0" xfId="3" applyNumberFormat="1" applyFill="1" applyAlignment="1" applyProtection="1">
      <alignment horizontal="center"/>
      <protection locked="0"/>
    </xf>
    <xf numFmtId="166" fontId="1" fillId="2" borderId="0" xfId="3" applyNumberFormat="1" applyFill="1" applyAlignment="1" applyProtection="1">
      <alignment horizontal="right"/>
      <protection locked="0"/>
    </xf>
    <xf numFmtId="0" fontId="1" fillId="2" borderId="0" xfId="3" applyFill="1" applyAlignment="1" applyProtection="1">
      <alignment vertical="top"/>
      <protection locked="0"/>
    </xf>
    <xf numFmtId="166" fontId="1" fillId="2" borderId="0" xfId="4" applyNumberFormat="1" applyFont="1" applyFill="1" applyAlignment="1" applyProtection="1">
      <alignment horizontal="right"/>
      <protection locked="0"/>
    </xf>
    <xf numFmtId="166" fontId="1" fillId="2" borderId="0" xfId="4" applyNumberFormat="1" applyFont="1" applyFill="1" applyProtection="1">
      <protection locked="0"/>
    </xf>
    <xf numFmtId="0" fontId="1" fillId="0" borderId="0" xfId="3" applyAlignment="1" applyProtection="1">
      <alignment vertical="top" wrapText="1"/>
      <protection locked="0"/>
    </xf>
    <xf numFmtId="0" fontId="1" fillId="0" borderId="0" xfId="3" applyAlignment="1" applyProtection="1">
      <alignment horizontal="center"/>
      <protection locked="0"/>
    </xf>
    <xf numFmtId="2" fontId="1" fillId="0" borderId="17" xfId="3" applyNumberFormat="1" applyBorder="1" applyAlignment="1" applyProtection="1">
      <alignment horizontal="center"/>
      <protection locked="0"/>
    </xf>
    <xf numFmtId="2" fontId="1" fillId="0" borderId="36" xfId="3" applyNumberFormat="1" applyBorder="1" applyAlignment="1" applyProtection="1">
      <alignment horizontal="center"/>
      <protection locked="0"/>
    </xf>
    <xf numFmtId="2" fontId="1" fillId="0" borderId="2" xfId="3" applyNumberFormat="1" applyBorder="1" applyProtection="1">
      <protection locked="0"/>
    </xf>
    <xf numFmtId="2" fontId="1" fillId="0" borderId="0" xfId="3" applyNumberFormat="1" applyProtection="1">
      <protection locked="0"/>
    </xf>
    <xf numFmtId="0" fontId="1" fillId="7" borderId="0" xfId="3" applyFill="1" applyAlignment="1" applyProtection="1">
      <alignment horizontal="center"/>
      <protection locked="0"/>
    </xf>
    <xf numFmtId="2" fontId="1" fillId="2" borderId="0" xfId="3" applyNumberFormat="1" applyFill="1" applyAlignment="1" applyProtection="1">
      <alignment horizontal="right"/>
      <protection locked="0"/>
    </xf>
    <xf numFmtId="2" fontId="1" fillId="0" borderId="31" xfId="3" applyNumberFormat="1" applyBorder="1" applyAlignment="1" applyProtection="1">
      <alignment horizontal="center"/>
      <protection locked="0"/>
    </xf>
    <xf numFmtId="0" fontId="1" fillId="2" borderId="0" xfId="3" applyFill="1" applyAlignment="1">
      <alignment vertical="top" wrapText="1"/>
    </xf>
    <xf numFmtId="0" fontId="1" fillId="2" borderId="0" xfId="3" applyFill="1" applyAlignment="1">
      <alignment horizontal="center"/>
    </xf>
    <xf numFmtId="166" fontId="1" fillId="2" borderId="0" xfId="3" applyNumberFormat="1" applyFill="1"/>
    <xf numFmtId="2" fontId="1" fillId="2" borderId="0" xfId="3" applyNumberFormat="1" applyFill="1"/>
    <xf numFmtId="0" fontId="1" fillId="0" borderId="0" xfId="0" quotePrefix="1" applyFont="1" applyAlignment="1" applyProtection="1">
      <alignment horizontal="left" wrapText="1" indent="2"/>
      <protection locked="0"/>
    </xf>
    <xf numFmtId="0" fontId="1" fillId="0" borderId="23" xfId="0" applyFont="1" applyBorder="1" applyAlignment="1" applyProtection="1">
      <alignment horizontal="center"/>
      <protection locked="0"/>
    </xf>
    <xf numFmtId="0" fontId="1" fillId="0" borderId="0" xfId="0" applyFont="1" applyAlignment="1" applyProtection="1">
      <alignment horizontal="center"/>
      <protection locked="0"/>
    </xf>
    <xf numFmtId="0" fontId="1" fillId="2" borderId="0" xfId="0" quotePrefix="1" applyFont="1" applyFill="1" applyAlignment="1" applyProtection="1">
      <alignment horizontal="left" indent="1"/>
      <protection locked="0" hidden="1"/>
    </xf>
    <xf numFmtId="0" fontId="1" fillId="17" borderId="23" xfId="0" applyFont="1" applyFill="1" applyBorder="1" applyProtection="1">
      <protection locked="0" hidden="1"/>
    </xf>
    <xf numFmtId="166" fontId="1" fillId="2" borderId="23" xfId="0" applyNumberFormat="1" applyFont="1" applyFill="1" applyBorder="1" applyAlignment="1" applyProtection="1">
      <alignment horizontal="center"/>
      <protection locked="0" hidden="1"/>
    </xf>
    <xf numFmtId="0" fontId="1" fillId="0" borderId="0" xfId="0" applyFont="1" applyAlignment="1" applyProtection="1">
      <alignment horizontal="left" wrapText="1"/>
      <protection locked="0"/>
    </xf>
    <xf numFmtId="0" fontId="1" fillId="6" borderId="1" xfId="0" applyFont="1" applyFill="1" applyBorder="1" applyAlignment="1" applyProtection="1">
      <alignment horizontal="left" vertical="center" indent="3"/>
      <protection locked="0"/>
    </xf>
    <xf numFmtId="0" fontId="1" fillId="14" borderId="11" xfId="0" quotePrefix="1" applyFont="1" applyFill="1" applyBorder="1" applyAlignment="1" applyProtection="1">
      <alignment horizontal="right" vertical="top" wrapText="1"/>
      <protection locked="0"/>
    </xf>
    <xf numFmtId="0" fontId="1" fillId="14" borderId="10" xfId="0" quotePrefix="1" applyFont="1" applyFill="1" applyBorder="1" applyAlignment="1" applyProtection="1">
      <alignment horizontal="right" vertical="top" wrapText="1"/>
      <protection locked="0"/>
    </xf>
    <xf numFmtId="0" fontId="1" fillId="22" borderId="41" xfId="0" applyFont="1" applyFill="1" applyBorder="1" applyAlignment="1" applyProtection="1">
      <alignment horizontal="center" wrapText="1"/>
      <protection locked="0"/>
    </xf>
    <xf numFmtId="0" fontId="1" fillId="22" borderId="6" xfId="0" applyFont="1" applyFill="1" applyBorder="1" applyAlignment="1" applyProtection="1">
      <alignment horizontal="center"/>
      <protection locked="0"/>
    </xf>
    <xf numFmtId="0" fontId="1" fillId="6" borderId="41" xfId="0" applyFont="1" applyFill="1" applyBorder="1" applyAlignment="1" applyProtection="1">
      <alignment horizontal="center"/>
      <protection locked="0"/>
    </xf>
    <xf numFmtId="0" fontId="1" fillId="6" borderId="6" xfId="0" applyFont="1" applyFill="1" applyBorder="1" applyAlignment="1" applyProtection="1">
      <alignment horizontal="center"/>
      <protection locked="0"/>
    </xf>
    <xf numFmtId="0" fontId="1" fillId="6" borderId="20" xfId="0" applyFont="1" applyFill="1" applyBorder="1" applyAlignment="1" applyProtection="1">
      <alignment horizontal="left" wrapText="1"/>
      <protection locked="0"/>
    </xf>
    <xf numFmtId="0" fontId="1" fillId="18" borderId="16" xfId="0" quotePrefix="1" applyFont="1" applyFill="1" applyBorder="1" applyAlignment="1" applyProtection="1">
      <alignment horizontal="right" vertical="top" wrapText="1"/>
      <protection locked="0"/>
    </xf>
    <xf numFmtId="0" fontId="1" fillId="0" borderId="35" xfId="0" applyFont="1" applyBorder="1" applyAlignment="1" applyProtection="1">
      <alignment horizontal="left"/>
      <protection locked="0"/>
    </xf>
    <xf numFmtId="0" fontId="1" fillId="18" borderId="58" xfId="0" quotePrefix="1" applyFont="1" applyFill="1" applyBorder="1" applyAlignment="1" applyProtection="1">
      <alignment horizontal="right" vertical="top" wrapText="1"/>
      <protection locked="0"/>
    </xf>
    <xf numFmtId="0" fontId="1" fillId="4" borderId="16" xfId="0" quotePrefix="1" applyFont="1" applyFill="1" applyBorder="1" applyAlignment="1" applyProtection="1">
      <alignment horizontal="right" vertical="top" wrapText="1"/>
      <protection locked="0"/>
    </xf>
    <xf numFmtId="0" fontId="1" fillId="0" borderId="20" xfId="0" applyFont="1" applyBorder="1" applyAlignment="1" applyProtection="1">
      <alignment horizontal="center" wrapText="1"/>
      <protection locked="0"/>
    </xf>
    <xf numFmtId="0" fontId="1" fillId="0" borderId="16" xfId="0" applyFont="1" applyBorder="1" applyAlignment="1" applyProtection="1">
      <alignment horizontal="center"/>
      <protection locked="0"/>
    </xf>
    <xf numFmtId="0" fontId="1" fillId="0" borderId="20" xfId="0" applyFont="1" applyBorder="1" applyAlignment="1" applyProtection="1">
      <alignment horizontal="center"/>
      <protection locked="0"/>
    </xf>
    <xf numFmtId="0" fontId="1" fillId="0" borderId="20" xfId="0" applyFont="1" applyBorder="1" applyAlignment="1" applyProtection="1">
      <alignment horizontal="left" wrapText="1"/>
      <protection locked="0"/>
    </xf>
    <xf numFmtId="0" fontId="1" fillId="18" borderId="12" xfId="0" applyFont="1" applyFill="1" applyBorder="1" applyAlignment="1" applyProtection="1">
      <alignment horizontal="right" vertical="top" wrapText="1"/>
      <protection locked="0"/>
    </xf>
    <xf numFmtId="0" fontId="1" fillId="18" borderId="58" xfId="0" applyFont="1" applyFill="1" applyBorder="1" applyAlignment="1" applyProtection="1">
      <alignment horizontal="right" vertical="top" wrapText="1"/>
      <protection locked="0"/>
    </xf>
    <xf numFmtId="0" fontId="1" fillId="0" borderId="18" xfId="0" applyFont="1" applyBorder="1" applyAlignment="1" applyProtection="1">
      <alignment horizontal="center"/>
      <protection locked="0"/>
    </xf>
    <xf numFmtId="0" fontId="1" fillId="0" borderId="18" xfId="0" applyFont="1" applyBorder="1" applyAlignment="1" applyProtection="1">
      <alignment horizontal="left" wrapText="1"/>
      <protection locked="0"/>
    </xf>
    <xf numFmtId="0" fontId="1" fillId="18" borderId="26" xfId="0" applyFont="1" applyFill="1" applyBorder="1" applyAlignment="1" applyProtection="1">
      <alignment horizontal="right" vertical="top" wrapText="1"/>
      <protection locked="0"/>
    </xf>
    <xf numFmtId="0" fontId="1" fillId="0" borderId="47" xfId="0" applyFont="1" applyBorder="1" applyAlignment="1" applyProtection="1">
      <alignment horizontal="left"/>
      <protection locked="0"/>
    </xf>
    <xf numFmtId="0" fontId="1" fillId="4" borderId="26" xfId="0" applyFont="1" applyFill="1" applyBorder="1" applyAlignment="1" applyProtection="1">
      <alignment horizontal="right" vertical="top" wrapText="1"/>
      <protection locked="0"/>
    </xf>
    <xf numFmtId="0" fontId="1" fillId="15" borderId="3" xfId="0" quotePrefix="1" applyFont="1" applyFill="1" applyBorder="1" applyAlignment="1" applyProtection="1">
      <alignment horizontal="right" vertical="top" wrapText="1"/>
      <protection locked="0"/>
    </xf>
    <xf numFmtId="0" fontId="1" fillId="15" borderId="4" xfId="0" quotePrefix="1" applyFont="1" applyFill="1" applyBorder="1" applyAlignment="1" applyProtection="1">
      <alignment horizontal="right" vertical="top" wrapText="1"/>
      <protection locked="0"/>
    </xf>
    <xf numFmtId="0" fontId="1" fillId="22" borderId="20" xfId="0" applyFont="1" applyFill="1" applyBorder="1" applyAlignment="1" applyProtection="1">
      <alignment horizontal="center" wrapText="1"/>
      <protection locked="0"/>
    </xf>
    <xf numFmtId="0" fontId="1" fillId="22" borderId="12" xfId="0"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0" fontId="1" fillId="6" borderId="12" xfId="0" applyFont="1" applyFill="1" applyBorder="1" applyAlignment="1" applyProtection="1">
      <alignment horizontal="center"/>
      <protection locked="0"/>
    </xf>
    <xf numFmtId="0" fontId="1" fillId="6" borderId="18" xfId="0" applyFont="1" applyFill="1" applyBorder="1" applyAlignment="1" applyProtection="1">
      <alignment horizontal="left" wrapText="1"/>
      <protection locked="0"/>
    </xf>
    <xf numFmtId="0" fontId="1" fillId="3" borderId="12" xfId="0" applyFont="1" applyFill="1" applyBorder="1" applyAlignment="1" applyProtection="1">
      <alignment horizontal="left" vertical="top" wrapText="1"/>
      <protection locked="0"/>
    </xf>
    <xf numFmtId="0" fontId="1" fillId="22" borderId="18" xfId="0" applyFont="1" applyFill="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18" xfId="0" applyFont="1" applyBorder="1" applyAlignment="1" applyProtection="1">
      <alignment horizontal="center" wrapText="1"/>
      <protection locked="0"/>
    </xf>
    <xf numFmtId="0" fontId="1" fillId="0" borderId="29" xfId="0" applyFont="1" applyBorder="1" applyProtection="1">
      <protection locked="0"/>
    </xf>
    <xf numFmtId="0" fontId="1" fillId="22" borderId="18" xfId="0" applyFont="1" applyFill="1" applyBorder="1" applyAlignment="1" applyProtection="1">
      <alignment horizontal="center" wrapText="1"/>
      <protection locked="0"/>
    </xf>
    <xf numFmtId="0" fontId="1" fillId="6" borderId="18" xfId="0" applyFont="1" applyFill="1" applyBorder="1" applyAlignment="1" applyProtection="1">
      <alignment horizontal="center" wrapText="1"/>
      <protection locked="0"/>
    </xf>
    <xf numFmtId="0" fontId="1" fillId="0" borderId="19" xfId="0" applyFont="1" applyBorder="1" applyAlignment="1" applyProtection="1">
      <alignment horizontal="center"/>
      <protection locked="0"/>
    </xf>
    <xf numFmtId="0" fontId="1" fillId="0" borderId="26" xfId="0" applyFont="1" applyBorder="1" applyAlignment="1" applyProtection="1">
      <alignment horizontal="center"/>
      <protection locked="0"/>
    </xf>
    <xf numFmtId="0" fontId="1" fillId="0" borderId="19" xfId="0" applyFont="1" applyBorder="1" applyAlignment="1" applyProtection="1">
      <alignment horizontal="left" wrapText="1"/>
      <protection locked="0"/>
    </xf>
    <xf numFmtId="0" fontId="1" fillId="18" borderId="16" xfId="0" applyFont="1" applyFill="1" applyBorder="1" applyAlignment="1" applyProtection="1">
      <alignment horizontal="right" vertical="top" wrapText="1"/>
      <protection locked="0"/>
    </xf>
    <xf numFmtId="0" fontId="1" fillId="18" borderId="66" xfId="0" applyFont="1" applyFill="1" applyBorder="1" applyAlignment="1" applyProtection="1">
      <alignment horizontal="right" vertical="top" wrapText="1"/>
      <protection locked="0"/>
    </xf>
    <xf numFmtId="0" fontId="1" fillId="4" borderId="16" xfId="0" applyFont="1" applyFill="1" applyBorder="1" applyAlignment="1" applyProtection="1">
      <alignment horizontal="right" vertical="top" wrapText="1"/>
      <protection locked="0"/>
    </xf>
    <xf numFmtId="0" fontId="1" fillId="0" borderId="67" xfId="0" applyFont="1" applyBorder="1" applyAlignment="1" applyProtection="1">
      <alignment horizontal="left"/>
      <protection locked="0"/>
    </xf>
    <xf numFmtId="0" fontId="1" fillId="0" borderId="38" xfId="0" applyFont="1" applyBorder="1" applyAlignment="1" applyProtection="1">
      <alignment horizontal="center" wrapText="1"/>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0" fontId="1" fillId="0" borderId="38" xfId="0" applyFont="1" applyBorder="1" applyAlignment="1" applyProtection="1">
      <alignment horizontal="center"/>
      <protection locked="0"/>
    </xf>
    <xf numFmtId="0" fontId="1" fillId="0" borderId="57" xfId="0" applyFont="1" applyBorder="1" applyAlignment="1" applyProtection="1">
      <alignment horizontal="center"/>
      <protection locked="0"/>
    </xf>
    <xf numFmtId="0" fontId="1" fillId="0" borderId="38" xfId="0" applyFont="1" applyBorder="1" applyAlignment="1" applyProtection="1">
      <alignment horizontal="left" wrapText="1"/>
      <protection locked="0"/>
    </xf>
    <xf numFmtId="0" fontId="1" fillId="6" borderId="18" xfId="0" applyFont="1" applyFill="1" applyBorder="1" applyAlignment="1" applyProtection="1">
      <alignment horizontal="left"/>
      <protection locked="0"/>
    </xf>
    <xf numFmtId="0" fontId="1" fillId="0" borderId="12" xfId="0" applyFont="1" applyBorder="1" applyAlignment="1" applyProtection="1">
      <alignment horizontal="right" vertical="top" wrapText="1"/>
      <protection locked="0"/>
    </xf>
    <xf numFmtId="0" fontId="1" fillId="0" borderId="58" xfId="0" applyFont="1" applyBorder="1" applyAlignment="1" applyProtection="1">
      <alignment horizontal="right" vertical="top" wrapText="1"/>
      <protection locked="0"/>
    </xf>
    <xf numFmtId="0" fontId="1" fillId="19" borderId="12" xfId="0" applyFont="1" applyFill="1" applyBorder="1" applyAlignment="1" applyProtection="1">
      <alignment horizontal="right" vertical="top" wrapText="1"/>
      <protection locked="0"/>
    </xf>
    <xf numFmtId="0" fontId="1" fillId="19" borderId="58" xfId="0" applyFont="1" applyFill="1" applyBorder="1" applyAlignment="1" applyProtection="1">
      <alignment horizontal="right" vertical="top" wrapText="1"/>
      <protection locked="0"/>
    </xf>
    <xf numFmtId="0" fontId="1" fillId="0" borderId="16" xfId="0" applyFont="1" applyBorder="1" applyAlignment="1" applyProtection="1">
      <alignment horizontal="right" vertical="top" wrapText="1"/>
      <protection locked="0"/>
    </xf>
    <xf numFmtId="0" fontId="1" fillId="0" borderId="66" xfId="0" applyFont="1" applyBorder="1" applyAlignment="1" applyProtection="1">
      <alignment horizontal="right" vertical="top" wrapText="1"/>
      <protection locked="0"/>
    </xf>
    <xf numFmtId="0" fontId="1" fillId="3" borderId="38" xfId="0" applyFont="1" applyFill="1" applyBorder="1" applyAlignment="1" applyProtection="1">
      <alignment vertical="top" wrapText="1"/>
      <protection locked="0"/>
    </xf>
    <xf numFmtId="0" fontId="1" fillId="0" borderId="8" xfId="0" applyFont="1" applyBorder="1" applyAlignment="1" applyProtection="1">
      <alignment horizontal="right" vertical="top" wrapText="1"/>
      <protection locked="0"/>
    </xf>
    <xf numFmtId="0" fontId="1" fillId="0" borderId="52" xfId="0" applyFont="1" applyBorder="1" applyAlignment="1" applyProtection="1">
      <alignment horizontal="left"/>
      <protection locked="0"/>
    </xf>
    <xf numFmtId="0" fontId="1" fillId="0" borderId="60" xfId="0" applyFont="1" applyBorder="1" applyAlignment="1" applyProtection="1">
      <alignment horizontal="right" vertical="top" wrapText="1"/>
      <protection locked="0"/>
    </xf>
    <xf numFmtId="165" fontId="1" fillId="0" borderId="6" xfId="0" applyNumberFormat="1" applyFont="1" applyBorder="1" applyAlignment="1" applyProtection="1">
      <alignment wrapText="1"/>
      <protection locked="0"/>
    </xf>
    <xf numFmtId="3" fontId="1" fillId="18" borderId="12" xfId="0" applyNumberFormat="1" applyFont="1" applyFill="1" applyBorder="1" applyProtection="1">
      <protection locked="0"/>
    </xf>
    <xf numFmtId="0" fontId="1" fillId="0" borderId="42" xfId="0" applyFont="1" applyBorder="1" applyProtection="1">
      <protection locked="0"/>
    </xf>
    <xf numFmtId="3" fontId="1" fillId="18" borderId="59" xfId="0" applyNumberFormat="1" applyFont="1" applyFill="1" applyBorder="1" applyProtection="1">
      <protection locked="0"/>
    </xf>
    <xf numFmtId="0" fontId="1" fillId="0" borderId="2" xfId="0" quotePrefix="1" applyFont="1" applyBorder="1" applyAlignment="1" applyProtection="1">
      <alignment horizontal="left"/>
      <protection locked="0"/>
    </xf>
    <xf numFmtId="165" fontId="1" fillId="0" borderId="12" xfId="0" applyNumberFormat="1" applyFont="1" applyBorder="1" applyAlignment="1" applyProtection="1">
      <alignment wrapText="1"/>
      <protection locked="0"/>
    </xf>
    <xf numFmtId="0" fontId="1" fillId="0" borderId="35" xfId="0" applyFont="1" applyBorder="1" applyProtection="1">
      <protection locked="0"/>
    </xf>
    <xf numFmtId="3" fontId="1" fillId="18" borderId="58" xfId="0" applyNumberFormat="1" applyFont="1" applyFill="1" applyBorder="1" applyProtection="1">
      <protection locked="0"/>
    </xf>
    <xf numFmtId="0" fontId="1" fillId="18" borderId="58" xfId="0" applyFont="1" applyFill="1" applyBorder="1" applyProtection="1">
      <protection locked="0"/>
    </xf>
    <xf numFmtId="0" fontId="1" fillId="0" borderId="52" xfId="0" applyFont="1" applyBorder="1" applyProtection="1">
      <protection locked="0"/>
    </xf>
    <xf numFmtId="0" fontId="1" fillId="18" borderId="60" xfId="0" applyFont="1" applyFill="1" applyBorder="1" applyProtection="1">
      <protection locked="0"/>
    </xf>
    <xf numFmtId="0" fontId="1" fillId="2" borderId="0" xfId="0" applyFont="1" applyFill="1" applyAlignment="1" applyProtection="1">
      <alignment horizontal="center" vertical="top" wrapText="1"/>
      <protection locked="0" hidden="1"/>
    </xf>
    <xf numFmtId="3" fontId="1" fillId="19" borderId="6" xfId="0" applyNumberFormat="1" applyFont="1" applyFill="1" applyBorder="1" applyProtection="1">
      <protection locked="0"/>
    </xf>
    <xf numFmtId="3" fontId="1" fillId="19" borderId="59" xfId="0" applyNumberFormat="1" applyFont="1" applyFill="1" applyBorder="1" applyProtection="1">
      <protection locked="0"/>
    </xf>
    <xf numFmtId="165" fontId="1" fillId="17" borderId="3" xfId="0" applyNumberFormat="1" applyFont="1" applyFill="1" applyBorder="1" applyAlignment="1" applyProtection="1">
      <alignment wrapText="1"/>
      <protection locked="0"/>
    </xf>
    <xf numFmtId="3" fontId="1" fillId="17" borderId="3" xfId="0" applyNumberFormat="1" applyFont="1" applyFill="1" applyBorder="1" applyProtection="1">
      <protection locked="0"/>
    </xf>
    <xf numFmtId="0" fontId="1" fillId="17" borderId="2" xfId="0" quotePrefix="1" applyFont="1" applyFill="1" applyBorder="1" applyAlignment="1" applyProtection="1">
      <alignment horizontal="left"/>
      <protection locked="0"/>
    </xf>
    <xf numFmtId="3" fontId="1" fillId="19" borderId="12" xfId="0" applyNumberFormat="1" applyFont="1" applyFill="1" applyBorder="1" applyProtection="1">
      <protection locked="0"/>
    </xf>
    <xf numFmtId="3" fontId="1" fillId="19" borderId="58" xfId="0" applyNumberFormat="1" applyFont="1" applyFill="1" applyBorder="1" applyProtection="1">
      <protection locked="0"/>
    </xf>
    <xf numFmtId="0" fontId="1" fillId="17" borderId="35" xfId="0" applyFont="1" applyFill="1" applyBorder="1" applyProtection="1">
      <protection locked="0"/>
    </xf>
    <xf numFmtId="3" fontId="1" fillId="17" borderId="58" xfId="0" applyNumberFormat="1" applyFont="1" applyFill="1" applyBorder="1" applyProtection="1">
      <protection locked="0"/>
    </xf>
    <xf numFmtId="165" fontId="1" fillId="0" borderId="13" xfId="0" applyNumberFormat="1" applyFont="1" applyBorder="1" applyProtection="1">
      <protection locked="0"/>
    </xf>
    <xf numFmtId="0" fontId="1" fillId="0" borderId="64" xfId="0" applyFont="1" applyBorder="1" applyProtection="1">
      <protection locked="0"/>
    </xf>
    <xf numFmtId="165" fontId="1" fillId="0" borderId="65" xfId="0" applyNumberFormat="1" applyFont="1" applyBorder="1" applyProtection="1">
      <protection locked="0"/>
    </xf>
    <xf numFmtId="165" fontId="1" fillId="17" borderId="0" xfId="0" applyNumberFormat="1" applyFont="1" applyFill="1" applyProtection="1">
      <protection locked="0"/>
    </xf>
    <xf numFmtId="0" fontId="1" fillId="17" borderId="0" xfId="0" applyFont="1" applyFill="1" applyAlignment="1" applyProtection="1">
      <alignment vertical="top" wrapText="1"/>
      <protection locked="0"/>
    </xf>
    <xf numFmtId="0" fontId="1" fillId="0" borderId="6" xfId="0" applyFont="1" applyBorder="1" applyAlignment="1" applyProtection="1">
      <alignment vertical="top" wrapText="1"/>
      <protection locked="0"/>
    </xf>
    <xf numFmtId="1" fontId="1" fillId="0" borderId="0" xfId="0" applyNumberFormat="1" applyFont="1" applyAlignment="1" applyProtection="1">
      <alignment horizontal="center" vertical="top" wrapText="1"/>
      <protection locked="0"/>
    </xf>
    <xf numFmtId="1" fontId="1" fillId="17" borderId="0" xfId="0" applyNumberFormat="1" applyFont="1" applyFill="1" applyAlignment="1" applyProtection="1">
      <alignment horizontal="center" vertical="top" wrapText="1"/>
      <protection locked="0"/>
    </xf>
    <xf numFmtId="0" fontId="1" fillId="17" borderId="0" xfId="0" applyFont="1" applyFill="1" applyAlignment="1" applyProtection="1">
      <alignment horizontal="right" wrapText="1"/>
      <protection locked="0"/>
    </xf>
    <xf numFmtId="0" fontId="1" fillId="17" borderId="0" xfId="0" applyFont="1" applyFill="1" applyAlignment="1" applyProtection="1">
      <alignment horizontal="center" wrapText="1"/>
      <protection locked="0"/>
    </xf>
    <xf numFmtId="2" fontId="1" fillId="17" borderId="0" xfId="0" applyNumberFormat="1" applyFont="1" applyFill="1" applyAlignment="1" applyProtection="1">
      <alignment horizontal="left"/>
      <protection locked="0"/>
    </xf>
    <xf numFmtId="0" fontId="1" fillId="17" borderId="0" xfId="0" applyFont="1" applyFill="1" applyAlignment="1" applyProtection="1">
      <alignment horizontal="left" wrapText="1"/>
      <protection locked="0"/>
    </xf>
    <xf numFmtId="2" fontId="1" fillId="17" borderId="0" xfId="0" applyNumberFormat="1" applyFont="1" applyFill="1" applyAlignment="1" applyProtection="1">
      <alignment horizontal="right" wrapText="1"/>
      <protection locked="0"/>
    </xf>
    <xf numFmtId="1" fontId="1" fillId="17" borderId="0" xfId="0" applyNumberFormat="1" applyFont="1" applyFill="1" applyAlignment="1" applyProtection="1">
      <alignment horizontal="right"/>
      <protection locked="0"/>
    </xf>
    <xf numFmtId="165" fontId="1" fillId="17" borderId="0" xfId="0" applyNumberFormat="1" applyFont="1" applyFill="1" applyAlignment="1" applyProtection="1">
      <alignment horizontal="right"/>
      <protection locked="0"/>
    </xf>
    <xf numFmtId="166" fontId="1" fillId="17" borderId="0" xfId="0" applyNumberFormat="1" applyFont="1" applyFill="1" applyAlignment="1" applyProtection="1">
      <alignment horizontal="right" vertical="top" wrapText="1"/>
      <protection locked="0"/>
    </xf>
    <xf numFmtId="0" fontId="1" fillId="0" borderId="12" xfId="0" applyFont="1" applyBorder="1" applyProtection="1">
      <protection locked="0" hidden="1"/>
    </xf>
    <xf numFmtId="166" fontId="1" fillId="19" borderId="12" xfId="0" applyNumberFormat="1" applyFont="1" applyFill="1" applyBorder="1" applyAlignment="1" applyProtection="1">
      <alignment horizontal="right"/>
      <protection locked="0"/>
    </xf>
    <xf numFmtId="166" fontId="1" fillId="0" borderId="35" xfId="0" applyNumberFormat="1" applyFont="1" applyBorder="1" applyAlignment="1" applyProtection="1">
      <alignment horizontal="left"/>
      <protection locked="0"/>
    </xf>
    <xf numFmtId="166" fontId="1" fillId="19" borderId="58" xfId="0" applyNumberFormat="1" applyFont="1" applyFill="1" applyBorder="1" applyAlignment="1" applyProtection="1">
      <alignment horizontal="right"/>
      <protection locked="0"/>
    </xf>
    <xf numFmtId="166" fontId="1" fillId="0" borderId="4" xfId="0" applyNumberFormat="1" applyFont="1" applyBorder="1" applyAlignment="1" applyProtection="1">
      <alignment horizontal="left"/>
      <protection locked="0"/>
    </xf>
    <xf numFmtId="166" fontId="1" fillId="19" borderId="3" xfId="0" applyNumberFormat="1" applyFont="1" applyFill="1" applyBorder="1" applyAlignment="1" applyProtection="1">
      <alignment horizontal="right"/>
      <protection locked="0"/>
    </xf>
    <xf numFmtId="1" fontId="1" fillId="0" borderId="4" xfId="0" applyNumberFormat="1" applyFont="1" applyBorder="1" applyAlignment="1" applyProtection="1">
      <alignment horizontal="left"/>
      <protection locked="0"/>
    </xf>
    <xf numFmtId="0" fontId="1" fillId="17" borderId="3" xfId="0" applyFont="1" applyFill="1" applyBorder="1" applyProtection="1">
      <protection locked="0" hidden="1"/>
    </xf>
    <xf numFmtId="0" fontId="1" fillId="0" borderId="37" xfId="0" applyFont="1" applyBorder="1" applyProtection="1">
      <protection locked="0" hidden="1"/>
    </xf>
    <xf numFmtId="166" fontId="1" fillId="0" borderId="6" xfId="0" applyNumberFormat="1" applyFont="1" applyBorder="1" applyAlignment="1" applyProtection="1">
      <alignment horizontal="right"/>
      <protection locked="0"/>
    </xf>
    <xf numFmtId="1" fontId="1" fillId="0" borderId="42" xfId="0" applyNumberFormat="1" applyFont="1" applyBorder="1" applyAlignment="1" applyProtection="1">
      <alignment horizontal="left"/>
      <protection locked="0"/>
    </xf>
    <xf numFmtId="166" fontId="1" fillId="0" borderId="59" xfId="0" applyNumberFormat="1" applyFont="1" applyBorder="1" applyAlignment="1" applyProtection="1">
      <alignment horizontal="right"/>
      <protection locked="0"/>
    </xf>
    <xf numFmtId="1" fontId="1" fillId="0" borderId="11" xfId="0" applyNumberFormat="1" applyFont="1" applyBorder="1" applyAlignment="1" applyProtection="1">
      <alignment horizontal="left"/>
      <protection locked="0"/>
    </xf>
    <xf numFmtId="1" fontId="1" fillId="0" borderId="10" xfId="0" applyNumberFormat="1" applyFont="1" applyBorder="1" applyAlignment="1" applyProtection="1">
      <alignment horizontal="left"/>
      <protection locked="0"/>
    </xf>
    <xf numFmtId="165" fontId="1" fillId="0" borderId="6" xfId="0" applyNumberFormat="1" applyFont="1" applyBorder="1" applyAlignment="1" applyProtection="1">
      <alignment horizontal="right"/>
      <protection locked="0"/>
    </xf>
    <xf numFmtId="165" fontId="1" fillId="0" borderId="42" xfId="0" applyNumberFormat="1" applyFont="1" applyBorder="1" applyAlignment="1" applyProtection="1">
      <alignment horizontal="left"/>
      <protection locked="0"/>
    </xf>
    <xf numFmtId="165" fontId="1" fillId="0" borderId="59" xfId="0" applyNumberFormat="1" applyFont="1" applyBorder="1" applyAlignment="1" applyProtection="1">
      <alignment horizontal="right"/>
      <protection locked="0"/>
    </xf>
    <xf numFmtId="165" fontId="1" fillId="0" borderId="10" xfId="0" applyNumberFormat="1" applyFont="1" applyBorder="1" applyAlignment="1" applyProtection="1">
      <alignment horizontal="left"/>
      <protection locked="0"/>
    </xf>
    <xf numFmtId="165" fontId="1" fillId="0" borderId="11" xfId="0" applyNumberFormat="1" applyFont="1" applyBorder="1" applyAlignment="1" applyProtection="1">
      <alignment horizontal="right"/>
      <protection locked="0"/>
    </xf>
    <xf numFmtId="165" fontId="1" fillId="19" borderId="12" xfId="0" applyNumberFormat="1" applyFont="1" applyFill="1" applyBorder="1" applyAlignment="1" applyProtection="1">
      <alignment horizontal="right"/>
      <protection locked="0"/>
    </xf>
    <xf numFmtId="165" fontId="1" fillId="0" borderId="35" xfId="0" applyNumberFormat="1" applyFont="1" applyBorder="1" applyAlignment="1" applyProtection="1">
      <alignment horizontal="left"/>
      <protection locked="0"/>
    </xf>
    <xf numFmtId="165" fontId="1" fillId="19" borderId="58" xfId="0" applyNumberFormat="1" applyFont="1" applyFill="1" applyBorder="1" applyAlignment="1" applyProtection="1">
      <alignment horizontal="right"/>
      <protection locked="0"/>
    </xf>
    <xf numFmtId="165" fontId="1" fillId="0" borderId="4" xfId="0" applyNumberFormat="1" applyFont="1" applyBorder="1" applyAlignment="1" applyProtection="1">
      <alignment horizontal="left"/>
      <protection locked="0"/>
    </xf>
    <xf numFmtId="165" fontId="1" fillId="19" borderId="3" xfId="0" applyNumberFormat="1" applyFont="1" applyFill="1" applyBorder="1" applyAlignment="1" applyProtection="1">
      <alignment horizontal="right"/>
      <protection locked="0"/>
    </xf>
    <xf numFmtId="1" fontId="1" fillId="19" borderId="13" xfId="0" applyNumberFormat="1" applyFont="1" applyFill="1" applyBorder="1" applyAlignment="1" applyProtection="1">
      <alignment horizontal="right"/>
      <protection locked="0"/>
    </xf>
    <xf numFmtId="1" fontId="1" fillId="0" borderId="64" xfId="0" applyNumberFormat="1" applyFont="1" applyBorder="1" applyAlignment="1" applyProtection="1">
      <alignment horizontal="left"/>
      <protection locked="0"/>
    </xf>
    <xf numFmtId="1" fontId="1" fillId="19" borderId="65" xfId="0" applyNumberFormat="1" applyFont="1" applyFill="1" applyBorder="1" applyAlignment="1" applyProtection="1">
      <alignment horizontal="right"/>
      <protection locked="0"/>
    </xf>
    <xf numFmtId="1" fontId="1" fillId="0" borderId="14" xfId="0" applyNumberFormat="1" applyFont="1" applyBorder="1" applyAlignment="1" applyProtection="1">
      <alignment horizontal="left"/>
      <protection locked="0"/>
    </xf>
    <xf numFmtId="1" fontId="1" fillId="19" borderId="15" xfId="0" applyNumberFormat="1" applyFont="1" applyFill="1" applyBorder="1" applyAlignment="1" applyProtection="1">
      <alignment horizontal="right"/>
      <protection locked="0"/>
    </xf>
    <xf numFmtId="1" fontId="1" fillId="0" borderId="6" xfId="0" applyNumberFormat="1" applyFont="1" applyBorder="1" applyProtection="1">
      <protection locked="0"/>
    </xf>
    <xf numFmtId="0" fontId="1" fillId="19" borderId="12" xfId="0" applyFont="1" applyFill="1" applyBorder="1" applyProtection="1">
      <protection locked="0"/>
    </xf>
    <xf numFmtId="0" fontId="1" fillId="19" borderId="58" xfId="0" applyFont="1" applyFill="1" applyBorder="1" applyProtection="1">
      <protection locked="0"/>
    </xf>
    <xf numFmtId="0" fontId="1" fillId="19" borderId="3" xfId="0" applyFont="1" applyFill="1" applyBorder="1" applyProtection="1">
      <protection locked="0"/>
    </xf>
    <xf numFmtId="0" fontId="1" fillId="19" borderId="13" xfId="0" applyFont="1" applyFill="1" applyBorder="1" applyProtection="1">
      <protection locked="0"/>
    </xf>
    <xf numFmtId="0" fontId="1" fillId="19" borderId="65" xfId="0" applyFont="1" applyFill="1" applyBorder="1" applyProtection="1">
      <protection locked="0"/>
    </xf>
    <xf numFmtId="0" fontId="1" fillId="19" borderId="15" xfId="0" applyFont="1" applyFill="1" applyBorder="1" applyProtection="1">
      <protection locked="0"/>
    </xf>
    <xf numFmtId="0" fontId="1" fillId="0" borderId="6" xfId="0" applyFont="1" applyBorder="1" applyAlignment="1" applyProtection="1">
      <alignment vertical="top"/>
      <protection locked="0"/>
    </xf>
    <xf numFmtId="0" fontId="1" fillId="17" borderId="23" xfId="0" applyFont="1" applyFill="1" applyBorder="1" applyProtection="1">
      <protection locked="0"/>
    </xf>
    <xf numFmtId="0" fontId="1" fillId="0" borderId="0" xfId="0" applyFont="1" applyAlignment="1">
      <alignment horizontal="left" vertical="top"/>
    </xf>
    <xf numFmtId="0" fontId="1" fillId="0" borderId="0" xfId="0" applyFont="1" applyAlignment="1">
      <alignment horizontal="left" vertical="top" wrapText="1"/>
    </xf>
    <xf numFmtId="49" fontId="1" fillId="0" borderId="0" xfId="0" applyNumberFormat="1" applyFont="1"/>
    <xf numFmtId="0" fontId="1" fillId="0" borderId="0" xfId="0" quotePrefix="1" applyFont="1"/>
    <xf numFmtId="0" fontId="1" fillId="4" borderId="23" xfId="0" applyFont="1" applyFill="1" applyBorder="1" applyAlignment="1">
      <alignment horizontal="center"/>
    </xf>
    <xf numFmtId="0" fontId="1" fillId="10" borderId="23" xfId="0" applyFont="1" applyFill="1" applyBorder="1" applyAlignment="1">
      <alignment horizontal="center"/>
    </xf>
    <xf numFmtId="0" fontId="1" fillId="0" borderId="0" xfId="0" applyFont="1" applyAlignment="1">
      <alignment horizontal="left" indent="1"/>
    </xf>
    <xf numFmtId="0" fontId="1" fillId="0" borderId="3" xfId="0" applyFont="1" applyBorder="1" applyAlignment="1">
      <alignment horizontal="center"/>
    </xf>
    <xf numFmtId="0" fontId="1" fillId="11" borderId="23" xfId="0" applyFont="1" applyFill="1" applyBorder="1" applyAlignment="1">
      <alignment horizontal="center"/>
    </xf>
    <xf numFmtId="0" fontId="1" fillId="12" borderId="23" xfId="0" applyFont="1" applyFill="1" applyBorder="1" applyAlignment="1">
      <alignment horizontal="center"/>
    </xf>
    <xf numFmtId="0" fontId="1" fillId="3" borderId="23" xfId="0" applyFont="1" applyFill="1" applyBorder="1" applyAlignment="1">
      <alignment horizontal="center"/>
    </xf>
    <xf numFmtId="0" fontId="1" fillId="0" borderId="31" xfId="0" applyFont="1" applyBorder="1" applyAlignment="1">
      <alignment vertical="center" wrapText="1"/>
    </xf>
    <xf numFmtId="0" fontId="1" fillId="4" borderId="17" xfId="0" applyFont="1" applyFill="1" applyBorder="1" applyAlignment="1">
      <alignment vertical="center" wrapText="1"/>
    </xf>
    <xf numFmtId="0" fontId="1" fillId="4" borderId="31" xfId="0" applyFont="1" applyFill="1" applyBorder="1" applyAlignment="1">
      <alignment vertical="center" wrapText="1"/>
    </xf>
    <xf numFmtId="0" fontId="1" fillId="0" borderId="36" xfId="0" applyFont="1" applyBorder="1" applyAlignment="1">
      <alignment vertical="center" wrapText="1"/>
    </xf>
    <xf numFmtId="0" fontId="1" fillId="0" borderId="24" xfId="0" applyFont="1" applyBorder="1" applyAlignment="1">
      <alignment vertical="center" wrapText="1"/>
    </xf>
    <xf numFmtId="0" fontId="1" fillId="4" borderId="30" xfId="0" applyFont="1" applyFill="1" applyBorder="1" applyAlignment="1">
      <alignment vertical="center" wrapText="1"/>
    </xf>
    <xf numFmtId="0" fontId="1" fillId="4" borderId="6" xfId="0" applyFont="1" applyFill="1" applyBorder="1" applyAlignment="1">
      <alignment vertical="center" wrapText="1"/>
    </xf>
    <xf numFmtId="0" fontId="1" fillId="0" borderId="10" xfId="0" applyFont="1" applyBorder="1" applyAlignment="1">
      <alignment vertical="center" wrapText="1"/>
    </xf>
    <xf numFmtId="0" fontId="1" fillId="0" borderId="1" xfId="0" applyFont="1" applyBorder="1" applyAlignment="1">
      <alignment vertical="center" wrapText="1"/>
    </xf>
    <xf numFmtId="0" fontId="1" fillId="0" borderId="37" xfId="0" applyFont="1" applyBorder="1" applyAlignment="1">
      <alignment vertical="center" wrapText="1"/>
    </xf>
    <xf numFmtId="0" fontId="1" fillId="4" borderId="12" xfId="0" applyFont="1" applyFill="1" applyBorder="1" applyAlignment="1">
      <alignment vertical="center" wrapText="1"/>
    </xf>
    <xf numFmtId="0" fontId="1" fillId="0" borderId="4" xfId="0" applyFont="1" applyBorder="1" applyAlignment="1">
      <alignment vertical="center" wrapText="1"/>
    </xf>
    <xf numFmtId="0" fontId="1" fillId="0" borderId="8" xfId="0" applyFont="1" applyBorder="1" applyAlignment="1">
      <alignment vertical="center" wrapText="1"/>
    </xf>
    <xf numFmtId="0" fontId="1" fillId="0" borderId="38" xfId="0" applyFont="1" applyBorder="1" applyAlignment="1">
      <alignment vertical="center" wrapText="1"/>
    </xf>
    <xf numFmtId="0" fontId="1" fillId="4" borderId="13" xfId="0" applyFont="1" applyFill="1" applyBorder="1" applyAlignment="1">
      <alignment vertical="center" wrapText="1"/>
    </xf>
    <xf numFmtId="0" fontId="1" fillId="0" borderId="14" xfId="0" applyFont="1" applyBorder="1" applyAlignment="1">
      <alignment vertical="center" wrapText="1"/>
    </xf>
    <xf numFmtId="0" fontId="1" fillId="0" borderId="21" xfId="0" applyFont="1" applyBorder="1" applyAlignment="1">
      <alignment vertical="center" wrapText="1"/>
    </xf>
    <xf numFmtId="0" fontId="11" fillId="2" borderId="0" xfId="0" applyFont="1" applyFill="1" applyProtection="1">
      <protection hidden="1"/>
    </xf>
    <xf numFmtId="0" fontId="1" fillId="4" borderId="36" xfId="0" applyFont="1" applyFill="1" applyBorder="1" applyAlignment="1">
      <alignment vertical="center" wrapText="1"/>
    </xf>
    <xf numFmtId="0" fontId="1" fillId="17" borderId="0" xfId="0" quotePrefix="1" applyFont="1" applyFill="1"/>
    <xf numFmtId="0" fontId="1" fillId="17" borderId="0" xfId="0" applyFont="1" applyFill="1"/>
    <xf numFmtId="0" fontId="1" fillId="3" borderId="20" xfId="0" applyFont="1" applyFill="1" applyBorder="1" applyAlignment="1">
      <alignment vertical="top" wrapText="1"/>
    </xf>
    <xf numFmtId="0" fontId="1" fillId="0" borderId="34" xfId="0" applyFont="1" applyBorder="1" applyAlignment="1">
      <alignment horizontal="left"/>
    </xf>
    <xf numFmtId="0" fontId="1" fillId="3" borderId="18" xfId="0" applyFont="1" applyFill="1" applyBorder="1" applyAlignment="1">
      <alignment vertical="top" wrapText="1"/>
    </xf>
    <xf numFmtId="0" fontId="1" fillId="0" borderId="47" xfId="0" applyFont="1" applyBorder="1" applyAlignment="1">
      <alignment horizontal="left"/>
    </xf>
    <xf numFmtId="0" fontId="1" fillId="3" borderId="12" xfId="0" applyFont="1" applyFill="1" applyBorder="1" applyAlignment="1">
      <alignment horizontal="left" vertical="top" wrapText="1"/>
    </xf>
    <xf numFmtId="0" fontId="1" fillId="3" borderId="57" xfId="0" applyFont="1" applyFill="1" applyBorder="1" applyAlignment="1">
      <alignment vertical="top" wrapText="1"/>
    </xf>
    <xf numFmtId="0" fontId="1" fillId="3" borderId="38" xfId="0" applyFont="1" applyFill="1" applyBorder="1" applyAlignment="1">
      <alignment vertical="top" wrapText="1"/>
    </xf>
    <xf numFmtId="0" fontId="1" fillId="4" borderId="8" xfId="0" applyFont="1" applyFill="1" applyBorder="1" applyAlignment="1" applyProtection="1">
      <alignment horizontal="right" vertical="top" wrapText="1"/>
      <protection locked="0"/>
    </xf>
    <xf numFmtId="0" fontId="1" fillId="0" borderId="7" xfId="0" applyFont="1" applyBorder="1" applyAlignment="1">
      <alignment horizontal="left"/>
    </xf>
    <xf numFmtId="0" fontId="1" fillId="2" borderId="0" xfId="0" applyFont="1" applyFill="1" applyAlignment="1" applyProtection="1">
      <alignment horizontal="center" vertical="top" wrapText="1"/>
      <protection hidden="1"/>
    </xf>
    <xf numFmtId="0" fontId="16" fillId="2" borderId="1" xfId="0" applyFont="1" applyFill="1" applyBorder="1" applyProtection="1">
      <protection hidden="1"/>
    </xf>
    <xf numFmtId="0" fontId="16" fillId="2" borderId="0" xfId="0" applyFont="1" applyFill="1" applyProtection="1">
      <protection hidden="1"/>
    </xf>
    <xf numFmtId="0" fontId="16" fillId="2" borderId="2" xfId="0" applyFont="1" applyFill="1" applyBorder="1" applyProtection="1">
      <protection hidden="1"/>
    </xf>
    <xf numFmtId="0" fontId="16" fillId="0" borderId="0" xfId="0" applyFont="1" applyProtection="1">
      <protection hidden="1"/>
    </xf>
    <xf numFmtId="0" fontId="1" fillId="0" borderId="0" xfId="0" quotePrefix="1" applyFont="1" applyAlignment="1">
      <alignment horizontal="left"/>
    </xf>
    <xf numFmtId="165" fontId="1" fillId="0" borderId="6" xfId="0" applyNumberFormat="1" applyFont="1" applyBorder="1" applyAlignment="1">
      <alignment wrapText="1"/>
    </xf>
    <xf numFmtId="3" fontId="1" fillId="4" borderId="12" xfId="0" applyNumberFormat="1" applyFont="1" applyFill="1" applyBorder="1" applyProtection="1">
      <protection locked="0"/>
    </xf>
    <xf numFmtId="0" fontId="1" fillId="0" borderId="2" xfId="0" quotePrefix="1" applyFont="1" applyBorder="1" applyAlignment="1">
      <alignment horizontal="left"/>
    </xf>
    <xf numFmtId="165" fontId="1" fillId="0" borderId="12" xfId="0" applyNumberFormat="1" applyFont="1" applyBorder="1" applyAlignment="1">
      <alignment wrapText="1"/>
    </xf>
    <xf numFmtId="0" fontId="1" fillId="0" borderId="12" xfId="0" applyFont="1" applyBorder="1"/>
    <xf numFmtId="0" fontId="1" fillId="4" borderId="12" xfId="0" applyFont="1" applyFill="1" applyBorder="1" applyProtection="1">
      <protection locked="0"/>
    </xf>
    <xf numFmtId="0" fontId="1" fillId="0" borderId="13" xfId="0" applyFont="1" applyBorder="1"/>
    <xf numFmtId="0" fontId="1" fillId="4" borderId="8" xfId="0" applyFont="1" applyFill="1" applyBorder="1" applyProtection="1">
      <protection locked="0"/>
    </xf>
    <xf numFmtId="0" fontId="1" fillId="0" borderId="7" xfId="0" applyFont="1" applyBorder="1"/>
    <xf numFmtId="0" fontId="1" fillId="17" borderId="22" xfId="0" applyFont="1" applyFill="1" applyBorder="1"/>
    <xf numFmtId="0" fontId="1" fillId="0" borderId="9" xfId="0" applyFont="1" applyBorder="1"/>
    <xf numFmtId="0" fontId="1" fillId="0" borderId="6" xfId="0" applyFont="1" applyBorder="1" applyAlignment="1">
      <alignment vertical="top" wrapText="1"/>
    </xf>
    <xf numFmtId="0" fontId="1" fillId="0" borderId="13" xfId="0" applyFont="1" applyBorder="1" applyAlignment="1">
      <alignment vertical="top" wrapText="1"/>
    </xf>
    <xf numFmtId="0" fontId="1" fillId="0" borderId="0" xfId="0" applyFont="1" applyAlignment="1">
      <alignment horizontal="center" vertical="top" wrapText="1"/>
    </xf>
    <xf numFmtId="0" fontId="1" fillId="0" borderId="30" xfId="0" applyFont="1" applyBorder="1" applyAlignment="1">
      <alignment horizontal="center" vertical="top" wrapText="1"/>
    </xf>
    <xf numFmtId="0" fontId="16" fillId="17" borderId="1" xfId="0" applyFont="1" applyFill="1" applyBorder="1"/>
    <xf numFmtId="0" fontId="16" fillId="17" borderId="40" xfId="0" applyFont="1" applyFill="1" applyBorder="1" applyAlignment="1">
      <alignment vertical="top" wrapText="1"/>
    </xf>
    <xf numFmtId="0" fontId="16" fillId="17" borderId="40" xfId="0" applyFont="1" applyFill="1" applyBorder="1" applyAlignment="1">
      <alignment horizontal="center" vertical="top" wrapText="1"/>
    </xf>
    <xf numFmtId="0" fontId="16" fillId="17" borderId="2" xfId="0" applyFont="1" applyFill="1" applyBorder="1"/>
    <xf numFmtId="0" fontId="16" fillId="0" borderId="0" xfId="0" applyFont="1"/>
    <xf numFmtId="0" fontId="16" fillId="17" borderId="33" xfId="0" applyFont="1" applyFill="1" applyBorder="1" applyAlignment="1">
      <alignment vertical="top" wrapText="1"/>
    </xf>
    <xf numFmtId="0" fontId="1" fillId="0" borderId="13" xfId="0" applyFont="1" applyBorder="1" applyAlignment="1">
      <alignment vertical="top"/>
    </xf>
    <xf numFmtId="0" fontId="1" fillId="0" borderId="24" xfId="0" applyFont="1" applyBorder="1" applyAlignment="1">
      <alignment vertical="top" wrapText="1"/>
    </xf>
    <xf numFmtId="0" fontId="16" fillId="0" borderId="1" xfId="0" applyFont="1" applyBorder="1"/>
    <xf numFmtId="0" fontId="16" fillId="0" borderId="22" xfId="0" applyFont="1" applyBorder="1" applyAlignment="1">
      <alignment vertical="top" wrapText="1"/>
    </xf>
    <xf numFmtId="0" fontId="16" fillId="0" borderId="2" xfId="0" applyFont="1" applyBorder="1"/>
    <xf numFmtId="0" fontId="1" fillId="17" borderId="0" xfId="0" applyFont="1" applyFill="1" applyAlignment="1">
      <alignment horizontal="left" vertical="top" wrapText="1"/>
    </xf>
    <xf numFmtId="0" fontId="1" fillId="17" borderId="0" xfId="0" applyFont="1" applyFill="1" applyAlignment="1">
      <alignment horizontal="center" vertical="top" wrapText="1"/>
    </xf>
    <xf numFmtId="0" fontId="1" fillId="0" borderId="12" xfId="0" applyFont="1" applyBorder="1" applyAlignment="1">
      <alignment wrapText="1"/>
    </xf>
    <xf numFmtId="3" fontId="1" fillId="3" borderId="12" xfId="0" applyNumberFormat="1" applyFont="1" applyFill="1" applyBorder="1" applyAlignment="1">
      <alignment horizontal="right"/>
    </xf>
    <xf numFmtId="0" fontId="1" fillId="0" borderId="3" xfId="0" applyFont="1" applyBorder="1"/>
    <xf numFmtId="3" fontId="1" fillId="3" borderId="12" xfId="0" applyNumberFormat="1" applyFont="1" applyFill="1" applyBorder="1"/>
    <xf numFmtId="1" fontId="1" fillId="0" borderId="4" xfId="0" applyNumberFormat="1" applyFont="1" applyBorder="1"/>
    <xf numFmtId="3" fontId="1" fillId="0" borderId="12" xfId="0" applyNumberFormat="1" applyFont="1" applyBorder="1" applyAlignment="1">
      <alignment horizontal="right"/>
    </xf>
    <xf numFmtId="3" fontId="1" fillId="0" borderId="12" xfId="0" applyNumberFormat="1" applyFont="1" applyBorder="1"/>
    <xf numFmtId="0" fontId="1" fillId="0" borderId="6" xfId="0" applyFont="1" applyBorder="1"/>
    <xf numFmtId="165" fontId="1" fillId="3" borderId="6" xfId="0" applyNumberFormat="1" applyFont="1" applyFill="1" applyBorder="1"/>
    <xf numFmtId="0" fontId="1" fillId="0" borderId="11" xfId="0" applyFont="1" applyBorder="1"/>
    <xf numFmtId="0" fontId="1" fillId="0" borderId="10" xfId="0" applyFont="1" applyBorder="1"/>
    <xf numFmtId="165" fontId="1" fillId="0" borderId="13" xfId="0" applyNumberFormat="1" applyFont="1" applyBorder="1"/>
    <xf numFmtId="0" fontId="1" fillId="0" borderId="15" xfId="0" applyFont="1" applyBorder="1"/>
    <xf numFmtId="1" fontId="1" fillId="0" borderId="16" xfId="0" applyNumberFormat="1" applyFont="1" applyBorder="1"/>
    <xf numFmtId="0" fontId="1" fillId="3" borderId="16" xfId="0" applyFont="1" applyFill="1" applyBorder="1"/>
    <xf numFmtId="0" fontId="1" fillId="0" borderId="33" xfId="0" applyFont="1" applyBorder="1"/>
    <xf numFmtId="0" fontId="1" fillId="0" borderId="34" xfId="0" applyFont="1" applyBorder="1"/>
    <xf numFmtId="0" fontId="1" fillId="17" borderId="0" xfId="0" applyFont="1" applyFill="1" applyAlignment="1">
      <alignment vertical="top"/>
    </xf>
    <xf numFmtId="0" fontId="1" fillId="17" borderId="0" xfId="0" applyFont="1" applyFill="1" applyAlignment="1">
      <alignment vertical="top" wrapText="1"/>
    </xf>
    <xf numFmtId="0" fontId="1" fillId="0" borderId="0" xfId="0" applyFont="1" applyAlignment="1">
      <alignment horizontal="right" vertical="top" wrapText="1"/>
    </xf>
    <xf numFmtId="0" fontId="1" fillId="7" borderId="0" xfId="0" applyFont="1" applyFill="1" applyAlignment="1">
      <alignment horizontal="center"/>
    </xf>
    <xf numFmtId="0" fontId="1" fillId="0" borderId="24" xfId="0" applyFont="1" applyBorder="1" applyAlignment="1">
      <alignment horizontal="center" vertical="top" wrapText="1"/>
    </xf>
    <xf numFmtId="0" fontId="1" fillId="0" borderId="48" xfId="0" applyFont="1" applyBorder="1" applyAlignment="1">
      <alignment horizontal="center" vertical="top" wrapText="1"/>
    </xf>
    <xf numFmtId="0" fontId="1" fillId="0" borderId="27" xfId="0" applyFont="1" applyBorder="1" applyAlignment="1">
      <alignment horizontal="center" vertical="top" wrapText="1"/>
    </xf>
    <xf numFmtId="0" fontId="1" fillId="0" borderId="28" xfId="0" applyFont="1" applyBorder="1" applyAlignment="1">
      <alignment horizontal="center" vertical="top" wrapText="1"/>
    </xf>
    <xf numFmtId="0" fontId="1" fillId="0" borderId="39" xfId="0" applyFont="1" applyBorder="1" applyAlignment="1">
      <alignment horizontal="center" vertical="top" wrapText="1"/>
    </xf>
    <xf numFmtId="0" fontId="1" fillId="6" borderId="41" xfId="0" applyFont="1" applyFill="1" applyBorder="1" applyAlignment="1">
      <alignment horizontal="center" wrapText="1"/>
    </xf>
    <xf numFmtId="0" fontId="1" fillId="6" borderId="41" xfId="0" applyFont="1" applyFill="1" applyBorder="1" applyAlignment="1">
      <alignment horizontal="center"/>
    </xf>
    <xf numFmtId="0" fontId="1" fillId="6" borderId="6" xfId="0" applyFont="1" applyFill="1" applyBorder="1" applyAlignment="1">
      <alignment horizontal="center"/>
    </xf>
    <xf numFmtId="0" fontId="1" fillId="6" borderId="41" xfId="0" applyFont="1" applyFill="1" applyBorder="1" applyAlignment="1">
      <alignment horizontal="center" vertical="top" wrapText="1"/>
    </xf>
    <xf numFmtId="0" fontId="1" fillId="6" borderId="6" xfId="0" applyFont="1" applyFill="1" applyBorder="1" applyAlignment="1">
      <alignment horizontal="center" vertical="top" wrapText="1"/>
    </xf>
    <xf numFmtId="0" fontId="1" fillId="6" borderId="49" xfId="0" applyFont="1" applyFill="1" applyBorder="1" applyAlignment="1">
      <alignment horizontal="center" vertical="top" wrapText="1"/>
    </xf>
    <xf numFmtId="0" fontId="1" fillId="6" borderId="43" xfId="0" applyFont="1" applyFill="1" applyBorder="1" applyAlignment="1">
      <alignment horizontal="center" vertical="top" wrapText="1"/>
    </xf>
    <xf numFmtId="0" fontId="1" fillId="6" borderId="44" xfId="0" applyFont="1" applyFill="1" applyBorder="1" applyAlignment="1">
      <alignment horizontal="center" vertical="top" wrapText="1"/>
    </xf>
    <xf numFmtId="0" fontId="1" fillId="6" borderId="42" xfId="0" applyFont="1" applyFill="1" applyBorder="1" applyAlignment="1">
      <alignment horizontal="center" vertical="top" wrapText="1"/>
    </xf>
    <xf numFmtId="0" fontId="1" fillId="0" borderId="20" xfId="0" applyFont="1" applyBorder="1" applyAlignment="1">
      <alignment horizontal="center" wrapText="1"/>
    </xf>
    <xf numFmtId="0" fontId="1" fillId="0" borderId="20" xfId="0" applyFont="1" applyBorder="1" applyAlignment="1">
      <alignment horizontal="center"/>
    </xf>
    <xf numFmtId="0" fontId="1" fillId="0" borderId="16" xfId="0" applyFont="1" applyBorder="1" applyAlignment="1">
      <alignment horizontal="center"/>
    </xf>
    <xf numFmtId="0" fontId="1" fillId="7" borderId="20" xfId="0" applyFont="1" applyFill="1" applyBorder="1" applyAlignment="1">
      <alignment horizontal="center" vertical="top" wrapText="1"/>
    </xf>
    <xf numFmtId="0" fontId="1" fillId="7" borderId="16" xfId="0" applyFont="1" applyFill="1" applyBorder="1" applyAlignment="1">
      <alignment horizontal="center" vertical="top" wrapText="1"/>
    </xf>
    <xf numFmtId="0" fontId="1" fillId="2" borderId="50" xfId="0" applyFont="1" applyFill="1" applyBorder="1" applyAlignment="1">
      <alignment horizontal="center" vertical="top" wrapText="1"/>
    </xf>
    <xf numFmtId="0" fontId="1" fillId="2" borderId="45" xfId="0" applyFont="1" applyFill="1" applyBorder="1" applyAlignment="1">
      <alignment horizontal="center" vertical="top" wrapText="1"/>
    </xf>
    <xf numFmtId="0" fontId="1" fillId="2" borderId="46" xfId="0" applyFont="1" applyFill="1" applyBorder="1" applyAlignment="1">
      <alignment horizontal="center" vertical="top" wrapText="1"/>
    </xf>
    <xf numFmtId="0" fontId="1" fillId="2" borderId="35" xfId="0" applyFont="1" applyFill="1" applyBorder="1" applyAlignment="1">
      <alignment horizontal="center" vertical="top" wrapText="1"/>
    </xf>
    <xf numFmtId="0" fontId="1" fillId="2" borderId="23" xfId="0" applyFont="1" applyFill="1" applyBorder="1" applyAlignment="1">
      <alignment horizontal="center" vertical="top" wrapText="1"/>
    </xf>
    <xf numFmtId="0" fontId="1" fillId="2" borderId="29" xfId="0" applyFont="1" applyFill="1" applyBorder="1" applyAlignment="1">
      <alignment horizontal="center" vertical="top" wrapText="1"/>
    </xf>
    <xf numFmtId="0" fontId="1" fillId="0" borderId="18" xfId="0" applyFont="1" applyBorder="1" applyAlignment="1">
      <alignment horizontal="center" wrapText="1"/>
    </xf>
    <xf numFmtId="0" fontId="1" fillId="0" borderId="18" xfId="0" applyFont="1" applyBorder="1" applyAlignment="1">
      <alignment horizontal="center"/>
    </xf>
    <xf numFmtId="0" fontId="1" fillId="0" borderId="12" xfId="0" applyFont="1" applyBorder="1" applyAlignment="1">
      <alignment horizontal="center"/>
    </xf>
    <xf numFmtId="0" fontId="1" fillId="7" borderId="18" xfId="0" applyFont="1" applyFill="1" applyBorder="1" applyAlignment="1">
      <alignment horizontal="center" vertical="top" wrapText="1"/>
    </xf>
    <xf numFmtId="0" fontId="1" fillId="7" borderId="12" xfId="0" applyFont="1" applyFill="1" applyBorder="1" applyAlignment="1">
      <alignment horizontal="center" vertical="top" wrapText="1"/>
    </xf>
    <xf numFmtId="0" fontId="1" fillId="2" borderId="51" xfId="0" applyFont="1" applyFill="1" applyBorder="1" applyAlignment="1">
      <alignment horizontal="center" vertical="top" wrapText="1"/>
    </xf>
    <xf numFmtId="0" fontId="1" fillId="6" borderId="18" xfId="0" applyFont="1" applyFill="1" applyBorder="1" applyAlignment="1">
      <alignment horizontal="center" wrapText="1"/>
    </xf>
    <xf numFmtId="0" fontId="1" fillId="6" borderId="18" xfId="0" applyFont="1" applyFill="1" applyBorder="1" applyAlignment="1">
      <alignment horizontal="center"/>
    </xf>
    <xf numFmtId="0" fontId="1" fillId="6" borderId="12" xfId="0" applyFont="1" applyFill="1" applyBorder="1" applyAlignment="1">
      <alignment horizontal="center"/>
    </xf>
    <xf numFmtId="0" fontId="1" fillId="6" borderId="18" xfId="0" applyFont="1" applyFill="1" applyBorder="1" applyAlignment="1">
      <alignment horizontal="center" vertical="top" wrapText="1"/>
    </xf>
    <xf numFmtId="0" fontId="1" fillId="6" borderId="12" xfId="0" applyFont="1" applyFill="1" applyBorder="1" applyAlignment="1">
      <alignment horizontal="center" vertical="top" wrapText="1"/>
    </xf>
    <xf numFmtId="0" fontId="1" fillId="6" borderId="51" xfId="0" applyFont="1" applyFill="1" applyBorder="1" applyAlignment="1">
      <alignment horizontal="center" vertical="top" wrapText="1"/>
    </xf>
    <xf numFmtId="0" fontId="1" fillId="6" borderId="23" xfId="0" applyFont="1" applyFill="1" applyBorder="1" applyAlignment="1">
      <alignment horizontal="center" vertical="top" wrapText="1"/>
    </xf>
    <xf numFmtId="0" fontId="1" fillId="6" borderId="29" xfId="0" applyFont="1" applyFill="1" applyBorder="1" applyAlignment="1">
      <alignment horizontal="center" vertical="top" wrapText="1"/>
    </xf>
    <xf numFmtId="0" fontId="1" fillId="6" borderId="35" xfId="0" applyFont="1" applyFill="1" applyBorder="1" applyAlignment="1">
      <alignment horizontal="center" vertical="top" wrapText="1"/>
    </xf>
    <xf numFmtId="0" fontId="1" fillId="0" borderId="19" xfId="0" applyFont="1" applyBorder="1" applyAlignment="1">
      <alignment horizontal="center" wrapText="1"/>
    </xf>
    <xf numFmtId="0" fontId="1" fillId="0" borderId="19" xfId="0" applyFont="1" applyBorder="1" applyAlignment="1">
      <alignment horizontal="center"/>
    </xf>
    <xf numFmtId="0" fontId="1" fillId="0" borderId="26" xfId="0" applyFont="1" applyBorder="1" applyAlignment="1">
      <alignment horizontal="center"/>
    </xf>
    <xf numFmtId="0" fontId="1" fillId="0" borderId="38" xfId="0" applyFont="1" applyBorder="1" applyAlignment="1">
      <alignment horizontal="center" wrapText="1"/>
    </xf>
    <xf numFmtId="0" fontId="1" fillId="0" borderId="38" xfId="0" applyFont="1" applyBorder="1" applyAlignment="1">
      <alignment horizontal="center"/>
    </xf>
    <xf numFmtId="0" fontId="1" fillId="0" borderId="8" xfId="0" applyFont="1" applyBorder="1" applyAlignment="1">
      <alignment horizontal="center"/>
    </xf>
    <xf numFmtId="0" fontId="1" fillId="7" borderId="38" xfId="0" applyFont="1" applyFill="1" applyBorder="1" applyAlignment="1">
      <alignment horizontal="center" vertical="top" wrapText="1"/>
    </xf>
    <xf numFmtId="0" fontId="1" fillId="7" borderId="8" xfId="0" applyFont="1" applyFill="1" applyBorder="1" applyAlignment="1">
      <alignment horizontal="center" vertical="top" wrapText="1"/>
    </xf>
    <xf numFmtId="0" fontId="1" fillId="2" borderId="53" xfId="0" applyFont="1" applyFill="1" applyBorder="1" applyAlignment="1">
      <alignment horizontal="center" vertical="top" wrapText="1"/>
    </xf>
    <xf numFmtId="0" fontId="1" fillId="2" borderId="25" xfId="0" applyFont="1" applyFill="1" applyBorder="1" applyAlignment="1">
      <alignment horizontal="center" vertical="top" wrapText="1"/>
    </xf>
    <xf numFmtId="0" fontId="1" fillId="2" borderId="54" xfId="0" applyFont="1" applyFill="1" applyBorder="1" applyAlignment="1">
      <alignment horizontal="center" vertical="top" wrapText="1"/>
    </xf>
    <xf numFmtId="0" fontId="1" fillId="2" borderId="52" xfId="0" applyFont="1" applyFill="1" applyBorder="1" applyAlignment="1">
      <alignment horizontal="center" vertical="top" wrapText="1"/>
    </xf>
    <xf numFmtId="165" fontId="1" fillId="0" borderId="0" xfId="0" applyNumberFormat="1" applyFont="1"/>
    <xf numFmtId="3" fontId="1" fillId="7" borderId="0" xfId="0" applyNumberFormat="1" applyFont="1" applyFill="1"/>
    <xf numFmtId="0" fontId="1" fillId="0" borderId="0" xfId="0" quotePrefix="1" applyFont="1" applyAlignment="1">
      <alignment horizontal="center"/>
    </xf>
    <xf numFmtId="0" fontId="1" fillId="0" borderId="0" xfId="0" applyFont="1" applyAlignment="1">
      <alignment horizontal="center"/>
    </xf>
    <xf numFmtId="165" fontId="1" fillId="9" borderId="0" xfId="0" applyNumberFormat="1" applyFont="1" applyFill="1"/>
    <xf numFmtId="1" fontId="1" fillId="0" borderId="0" xfId="0" applyNumberFormat="1" applyFont="1"/>
    <xf numFmtId="0" fontId="1" fillId="9" borderId="0" xfId="0" applyFont="1" applyFill="1"/>
    <xf numFmtId="0" fontId="1" fillId="7" borderId="0" xfId="0" applyFont="1" applyFill="1"/>
    <xf numFmtId="170" fontId="1" fillId="7" borderId="0" xfId="1" applyNumberFormat="1" applyFont="1" applyFill="1" applyProtection="1"/>
    <xf numFmtId="166" fontId="1" fillId="0" borderId="0" xfId="0" applyNumberFormat="1" applyFont="1"/>
    <xf numFmtId="2" fontId="1" fillId="0" borderId="0" xfId="0" applyNumberFormat="1" applyFont="1" applyAlignment="1">
      <alignment horizontal="left"/>
    </xf>
    <xf numFmtId="2" fontId="1" fillId="0" borderId="0" xfId="0" applyNumberFormat="1" applyFont="1"/>
    <xf numFmtId="166" fontId="1" fillId="9" borderId="0" xfId="0" applyNumberFormat="1" applyFont="1" applyFill="1"/>
    <xf numFmtId="0" fontId="1" fillId="0" borderId="24" xfId="0" quotePrefix="1" applyFont="1" applyBorder="1" applyAlignment="1" applyProtection="1">
      <alignment horizontal="right" vertical="top" wrapText="1"/>
      <protection locked="0"/>
    </xf>
    <xf numFmtId="0" fontId="1" fillId="0" borderId="22" xfId="0" quotePrefix="1" applyFont="1" applyBorder="1" applyAlignment="1" applyProtection="1">
      <alignment horizontal="right" vertical="top" wrapText="1"/>
      <protection locked="0"/>
    </xf>
    <xf numFmtId="0" fontId="1" fillId="0" borderId="5" xfId="0" quotePrefix="1" applyFont="1" applyBorder="1" applyAlignment="1" applyProtection="1">
      <alignment horizontal="right" vertical="top" wrapText="1"/>
      <protection locked="0"/>
    </xf>
    <xf numFmtId="0" fontId="1" fillId="0" borderId="1" xfId="0" quotePrefix="1" applyFont="1" applyBorder="1" applyAlignment="1" applyProtection="1">
      <alignment horizontal="right" vertical="top" wrapText="1"/>
      <protection locked="0"/>
    </xf>
    <xf numFmtId="0" fontId="1" fillId="4" borderId="8" xfId="0" quotePrefix="1" applyFont="1" applyFill="1" applyBorder="1" applyAlignment="1" applyProtection="1">
      <alignment horizontal="right" vertical="top" wrapText="1"/>
      <protection locked="0"/>
    </xf>
    <xf numFmtId="0" fontId="1" fillId="0" borderId="0" xfId="0" quotePrefix="1" applyFont="1" applyAlignment="1" applyProtection="1">
      <alignment horizontal="right" vertical="top" wrapText="1"/>
      <protection locked="0"/>
    </xf>
    <xf numFmtId="0" fontId="1" fillId="0" borderId="22" xfId="0" applyFont="1" applyBorder="1" applyAlignment="1" applyProtection="1">
      <alignment horizontal="right" vertical="top" wrapText="1"/>
      <protection locked="0"/>
    </xf>
    <xf numFmtId="0" fontId="1" fillId="0" borderId="0" xfId="0" applyFont="1" applyAlignment="1" applyProtection="1">
      <alignment horizontal="right" vertical="top" wrapText="1"/>
      <protection locked="0"/>
    </xf>
    <xf numFmtId="0" fontId="1" fillId="0" borderId="2" xfId="0" quotePrefix="1" applyFont="1" applyBorder="1" applyAlignment="1" applyProtection="1">
      <alignment horizontal="right" vertical="top" wrapText="1"/>
      <protection locked="0"/>
    </xf>
    <xf numFmtId="0" fontId="1" fillId="0" borderId="9" xfId="0" applyFont="1" applyBorder="1" applyAlignment="1" applyProtection="1">
      <alignment horizontal="right" vertical="top" wrapText="1"/>
      <protection locked="0"/>
    </xf>
    <xf numFmtId="0" fontId="1" fillId="0" borderId="31" xfId="0" applyFont="1" applyBorder="1" applyAlignment="1">
      <alignment vertical="top" wrapText="1"/>
    </xf>
    <xf numFmtId="0" fontId="1" fillId="0" borderId="1" xfId="0" applyFont="1" applyBorder="1" applyAlignment="1">
      <alignment horizontal="center" vertical="top" wrapText="1"/>
    </xf>
    <xf numFmtId="0" fontId="16" fillId="17" borderId="0" xfId="0" applyFont="1" applyFill="1" applyAlignment="1">
      <alignment horizontal="center" vertical="top" wrapText="1"/>
    </xf>
    <xf numFmtId="0" fontId="1" fillId="0" borderId="9" xfId="0" applyFont="1" applyBorder="1" applyAlignment="1">
      <alignment horizontal="center" vertical="top" wrapText="1"/>
    </xf>
    <xf numFmtId="0" fontId="16" fillId="17" borderId="22" xfId="0" applyFont="1" applyFill="1" applyBorder="1" applyAlignment="1">
      <alignment vertical="top" wrapText="1"/>
    </xf>
    <xf numFmtId="3" fontId="1" fillId="0" borderId="1" xfId="0" applyNumberFormat="1" applyFont="1" applyBorder="1" applyAlignment="1">
      <alignment horizontal="right"/>
    </xf>
    <xf numFmtId="3" fontId="1" fillId="0" borderId="0" xfId="0" applyNumberFormat="1" applyFont="1"/>
    <xf numFmtId="165" fontId="1" fillId="0" borderId="1" xfId="0" applyNumberFormat="1" applyFont="1" applyBorder="1"/>
    <xf numFmtId="0" fontId="1" fillId="6" borderId="33" xfId="0" applyFont="1" applyFill="1" applyBorder="1"/>
    <xf numFmtId="0" fontId="1" fillId="0" borderId="23" xfId="0" applyFont="1" applyBorder="1" applyAlignment="1">
      <alignment horizontal="center"/>
    </xf>
    <xf numFmtId="1" fontId="1" fillId="0" borderId="0" xfId="0" quotePrefix="1" applyNumberFormat="1" applyFont="1"/>
    <xf numFmtId="4" fontId="1" fillId="7" borderId="0" xfId="0" applyNumberFormat="1" applyFont="1" applyFill="1"/>
    <xf numFmtId="4" fontId="1" fillId="0" borderId="0" xfId="0" applyNumberFormat="1" applyFont="1"/>
    <xf numFmtId="0" fontId="1" fillId="4" borderId="0" xfId="0" applyFont="1" applyFill="1" applyAlignment="1">
      <alignment horizontal="right"/>
    </xf>
    <xf numFmtId="49" fontId="1" fillId="0" borderId="0" xfId="0" applyNumberFormat="1" applyFont="1" applyAlignment="1">
      <alignment horizontal="left"/>
    </xf>
    <xf numFmtId="0" fontId="8" fillId="6" borderId="31" xfId="0" applyFont="1" applyFill="1" applyBorder="1" applyAlignment="1" applyProtection="1">
      <alignment horizontal="left" vertical="top"/>
      <protection locked="0"/>
    </xf>
    <xf numFmtId="0" fontId="8" fillId="6" borderId="21" xfId="0" applyFont="1" applyFill="1" applyBorder="1" applyAlignment="1" applyProtection="1">
      <alignment horizontal="left" vertical="top"/>
      <protection locked="0"/>
    </xf>
    <xf numFmtId="0" fontId="8" fillId="6" borderId="36" xfId="0" applyFont="1" applyFill="1" applyBorder="1" applyAlignment="1" applyProtection="1">
      <alignment horizontal="left" vertical="top"/>
      <protection locked="0"/>
    </xf>
    <xf numFmtId="0" fontId="3" fillId="6" borderId="31" xfId="0" applyFont="1" applyFill="1" applyBorder="1" applyAlignment="1" applyProtection="1">
      <alignment horizontal="center" vertical="center"/>
      <protection locked="0"/>
    </xf>
    <xf numFmtId="0" fontId="3" fillId="6" borderId="36" xfId="0" applyFont="1" applyFill="1" applyBorder="1" applyAlignment="1" applyProtection="1">
      <alignment horizontal="center" vertical="center"/>
      <protection locked="0"/>
    </xf>
    <xf numFmtId="0" fontId="3" fillId="6" borderId="21" xfId="0" applyFont="1" applyFill="1" applyBorder="1" applyAlignment="1" applyProtection="1">
      <alignment horizontal="center" vertical="center"/>
      <protection locked="0"/>
    </xf>
    <xf numFmtId="0" fontId="1" fillId="17" borderId="0" xfId="0" applyFont="1" applyFill="1" applyAlignment="1" applyProtection="1">
      <alignment horizontal="center"/>
      <protection locked="0" hidden="1"/>
    </xf>
    <xf numFmtId="0" fontId="0" fillId="17" borderId="0" xfId="0" applyFill="1" applyAlignment="1" applyProtection="1">
      <alignment horizontal="center"/>
      <protection locked="0" hidden="1"/>
    </xf>
    <xf numFmtId="0" fontId="8" fillId="4" borderId="31"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36" xfId="0" applyFont="1" applyFill="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3" fillId="0" borderId="65" xfId="0" applyFont="1" applyBorder="1" applyAlignment="1" applyProtection="1">
      <alignment horizontal="center"/>
      <protection locked="0"/>
    </xf>
    <xf numFmtId="0" fontId="3" fillId="0" borderId="14" xfId="0" applyFont="1" applyBorder="1" applyAlignment="1" applyProtection="1">
      <alignment horizontal="center"/>
      <protection locked="0"/>
    </xf>
    <xf numFmtId="0" fontId="8" fillId="17" borderId="31" xfId="0" applyFont="1" applyFill="1" applyBorder="1" applyAlignment="1" applyProtection="1">
      <alignment horizontal="center"/>
      <protection locked="0"/>
    </xf>
    <xf numFmtId="0" fontId="8" fillId="17" borderId="21" xfId="0" applyFont="1" applyFill="1" applyBorder="1" applyAlignment="1" applyProtection="1">
      <alignment horizontal="center"/>
      <protection locked="0"/>
    </xf>
    <xf numFmtId="0" fontId="8" fillId="17" borderId="36" xfId="0" applyFont="1" applyFill="1" applyBorder="1" applyAlignment="1" applyProtection="1">
      <alignment horizontal="center"/>
      <protection locked="0"/>
    </xf>
    <xf numFmtId="0" fontId="8" fillId="6" borderId="31" xfId="0" applyFont="1" applyFill="1" applyBorder="1" applyAlignment="1" applyProtection="1">
      <alignment vertical="top"/>
      <protection locked="0"/>
    </xf>
    <xf numFmtId="0" fontId="8" fillId="6" borderId="21" xfId="0" applyFont="1" applyFill="1" applyBorder="1" applyAlignment="1" applyProtection="1">
      <alignment vertical="top"/>
      <protection locked="0"/>
    </xf>
    <xf numFmtId="0" fontId="8" fillId="6" borderId="36" xfId="0" applyFont="1" applyFill="1" applyBorder="1" applyAlignment="1" applyProtection="1">
      <alignment vertical="top"/>
      <protection locked="0"/>
    </xf>
    <xf numFmtId="0" fontId="0" fillId="0" borderId="3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1" fillId="0" borderId="6"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24"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4" borderId="65" xfId="0" applyFont="1" applyFill="1" applyBorder="1" applyAlignment="1" applyProtection="1">
      <alignment horizontal="center"/>
      <protection locked="0"/>
    </xf>
    <xf numFmtId="0" fontId="0" fillId="21" borderId="0" xfId="0" applyFill="1" applyAlignment="1" applyProtection="1">
      <alignment horizontal="center" vertical="top" wrapText="1"/>
      <protection locked="0"/>
    </xf>
    <xf numFmtId="0" fontId="1" fillId="0" borderId="13" xfId="0" applyFont="1" applyBorder="1" applyAlignment="1" applyProtection="1">
      <alignment horizontal="center"/>
      <protection locked="0"/>
    </xf>
    <xf numFmtId="0" fontId="1" fillId="0" borderId="64" xfId="0" applyFont="1" applyBorder="1" applyAlignment="1" applyProtection="1">
      <alignment horizontal="center"/>
      <protection locked="0"/>
    </xf>
    <xf numFmtId="0" fontId="1" fillId="0" borderId="65"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3" fillId="24" borderId="13" xfId="0" applyFont="1" applyFill="1" applyBorder="1" applyAlignment="1" applyProtection="1">
      <alignment horizontal="center"/>
      <protection locked="0"/>
    </xf>
    <xf numFmtId="0" fontId="3" fillId="0" borderId="64" xfId="0" applyFont="1" applyBorder="1" applyAlignment="1" applyProtection="1">
      <alignment horizontal="center"/>
      <protection locked="0"/>
    </xf>
    <xf numFmtId="0" fontId="8" fillId="4" borderId="31" xfId="3" applyFont="1" applyFill="1" applyBorder="1" applyAlignment="1" applyProtection="1">
      <alignment horizontal="center"/>
      <protection locked="0"/>
    </xf>
    <xf numFmtId="0" fontId="8" fillId="4" borderId="21" xfId="3" applyFont="1" applyFill="1" applyBorder="1" applyAlignment="1" applyProtection="1">
      <alignment horizontal="center"/>
      <protection locked="0"/>
    </xf>
    <xf numFmtId="0" fontId="8" fillId="4" borderId="36" xfId="3" applyFont="1" applyFill="1" applyBorder="1" applyAlignment="1" applyProtection="1">
      <alignment horizontal="center"/>
      <protection locked="0"/>
    </xf>
    <xf numFmtId="0" fontId="8" fillId="6" borderId="31" xfId="3" applyFont="1" applyFill="1" applyBorder="1" applyAlignment="1" applyProtection="1">
      <alignment vertical="top"/>
      <protection locked="0"/>
    </xf>
    <xf numFmtId="0" fontId="8" fillId="6" borderId="21" xfId="3" applyFont="1" applyFill="1" applyBorder="1" applyAlignment="1" applyProtection="1">
      <alignment vertical="top"/>
      <protection locked="0"/>
    </xf>
    <xf numFmtId="0" fontId="8" fillId="6" borderId="36" xfId="3" applyFont="1" applyFill="1" applyBorder="1" applyAlignment="1" applyProtection="1">
      <alignment vertical="top"/>
      <protection locked="0"/>
    </xf>
    <xf numFmtId="0" fontId="3" fillId="6" borderId="21" xfId="3" applyFont="1" applyFill="1" applyBorder="1" applyAlignment="1" applyProtection="1">
      <alignment horizontal="center" vertical="center"/>
      <protection locked="0"/>
    </xf>
    <xf numFmtId="0" fontId="3" fillId="6" borderId="31" xfId="3" applyFont="1" applyFill="1" applyBorder="1" applyAlignment="1" applyProtection="1">
      <alignment horizontal="center" vertical="center"/>
      <protection locked="0"/>
    </xf>
    <xf numFmtId="0" fontId="3" fillId="6" borderId="36" xfId="3" applyFont="1" applyFill="1" applyBorder="1" applyAlignment="1" applyProtection="1">
      <alignment horizontal="center" vertical="center"/>
      <protection locked="0"/>
    </xf>
    <xf numFmtId="0" fontId="1" fillId="0" borderId="21" xfId="3" applyBorder="1" applyAlignment="1" applyProtection="1">
      <alignment vertical="center" wrapText="1"/>
      <protection locked="0"/>
    </xf>
    <xf numFmtId="0" fontId="1" fillId="0" borderId="36" xfId="3" applyBorder="1" applyAlignment="1" applyProtection="1">
      <alignment vertical="center" wrapText="1"/>
      <protection locked="0"/>
    </xf>
    <xf numFmtId="0" fontId="1" fillId="0" borderId="31" xfId="3" applyBorder="1" applyAlignment="1" applyProtection="1">
      <alignment vertical="center"/>
      <protection locked="0"/>
    </xf>
    <xf numFmtId="0" fontId="1" fillId="0" borderId="36" xfId="3" applyBorder="1" applyAlignment="1" applyProtection="1">
      <alignment vertical="center"/>
      <protection locked="0"/>
    </xf>
    <xf numFmtId="0" fontId="1" fillId="0" borderId="31" xfId="3" applyBorder="1" applyAlignment="1" applyProtection="1">
      <alignment horizontal="center"/>
      <protection locked="0"/>
    </xf>
    <xf numFmtId="0" fontId="1" fillId="0" borderId="21" xfId="3" applyBorder="1" applyAlignment="1" applyProtection="1">
      <alignment horizontal="center"/>
      <protection locked="0"/>
    </xf>
    <xf numFmtId="0" fontId="1" fillId="0" borderId="36" xfId="3" applyBorder="1" applyAlignment="1" applyProtection="1">
      <alignment horizontal="center"/>
      <protection locked="0"/>
    </xf>
    <xf numFmtId="0" fontId="1" fillId="0" borderId="31" xfId="3" quotePrefix="1" applyBorder="1" applyAlignment="1" applyProtection="1">
      <alignment vertical="center"/>
      <protection locked="0"/>
    </xf>
    <xf numFmtId="0" fontId="6" fillId="15" borderId="12" xfId="0" applyFont="1" applyFill="1" applyBorder="1" applyAlignment="1" applyProtection="1">
      <alignment horizontal="left" vertical="top" wrapText="1"/>
      <protection locked="0"/>
    </xf>
    <xf numFmtId="0" fontId="0" fillId="0" borderId="3" xfId="0" applyBorder="1" applyAlignment="1" applyProtection="1">
      <alignment vertical="top" wrapText="1"/>
      <protection locked="0"/>
    </xf>
    <xf numFmtId="0" fontId="0" fillId="2" borderId="40" xfId="0" applyFill="1" applyBorder="1" applyAlignment="1" applyProtection="1">
      <alignment horizontal="center"/>
      <protection locked="0" hidden="1"/>
    </xf>
    <xf numFmtId="0" fontId="8" fillId="6" borderId="31" xfId="0" applyFont="1" applyFill="1" applyBorder="1" applyAlignment="1" applyProtection="1">
      <alignment horizontal="center" vertical="center" wrapText="1"/>
      <protection locked="0"/>
    </xf>
    <xf numFmtId="0" fontId="8" fillId="6" borderId="21" xfId="0" applyFont="1" applyFill="1" applyBorder="1" applyAlignment="1" applyProtection="1">
      <alignment horizontal="center" vertical="center" wrapText="1"/>
      <protection locked="0"/>
    </xf>
    <xf numFmtId="0" fontId="8" fillId="6" borderId="36" xfId="0" applyFont="1" applyFill="1" applyBorder="1" applyAlignment="1" applyProtection="1">
      <alignment horizontal="center" vertical="center" wrapText="1"/>
      <protection locked="0"/>
    </xf>
    <xf numFmtId="0" fontId="3" fillId="6" borderId="31" xfId="0" applyFont="1" applyFill="1" applyBorder="1" applyAlignment="1" applyProtection="1">
      <alignment horizontal="center" vertical="top" wrapText="1"/>
      <protection locked="0"/>
    </xf>
    <xf numFmtId="0" fontId="3" fillId="6" borderId="21" xfId="0" applyFont="1" applyFill="1" applyBorder="1" applyAlignment="1" applyProtection="1">
      <alignment horizontal="center" vertical="top" wrapText="1"/>
      <protection locked="0"/>
    </xf>
    <xf numFmtId="0" fontId="3" fillId="6" borderId="36" xfId="0" applyFont="1" applyFill="1" applyBorder="1" applyAlignment="1" applyProtection="1">
      <alignment horizontal="center" vertical="top" wrapText="1"/>
      <protection locked="0"/>
    </xf>
    <xf numFmtId="0" fontId="8" fillId="6" borderId="31" xfId="0" applyFont="1" applyFill="1" applyBorder="1" applyAlignment="1" applyProtection="1">
      <alignment horizontal="center" vertical="top" wrapText="1"/>
      <protection locked="0"/>
    </xf>
    <xf numFmtId="0" fontId="8" fillId="6" borderId="21" xfId="0" applyFont="1" applyFill="1" applyBorder="1" applyAlignment="1" applyProtection="1">
      <alignment horizontal="center" vertical="top" wrapText="1"/>
      <protection locked="0"/>
    </xf>
    <xf numFmtId="0" fontId="8" fillId="6" borderId="36" xfId="0" applyFont="1" applyFill="1" applyBorder="1" applyAlignment="1" applyProtection="1">
      <alignment horizontal="center" vertical="top" wrapText="1"/>
      <protection locked="0"/>
    </xf>
    <xf numFmtId="0" fontId="8" fillId="6" borderId="69" xfId="0" applyFont="1" applyFill="1" applyBorder="1" applyAlignment="1" applyProtection="1">
      <alignment horizontal="center" vertical="top" wrapText="1"/>
      <protection locked="0"/>
    </xf>
    <xf numFmtId="0" fontId="8" fillId="6" borderId="70" xfId="0" applyFont="1" applyFill="1" applyBorder="1" applyAlignment="1" applyProtection="1">
      <alignment horizontal="center" vertical="top" wrapText="1"/>
      <protection locked="0"/>
    </xf>
    <xf numFmtId="0" fontId="8" fillId="6" borderId="71" xfId="0" applyFont="1" applyFill="1" applyBorder="1" applyAlignment="1" applyProtection="1">
      <alignment horizontal="center" vertical="top" wrapText="1"/>
      <protection locked="0"/>
    </xf>
    <xf numFmtId="0" fontId="0" fillId="2" borderId="0" xfId="0" applyFill="1" applyAlignment="1" applyProtection="1">
      <alignment horizontal="center"/>
      <protection locked="0" hidden="1"/>
    </xf>
    <xf numFmtId="0" fontId="6" fillId="15" borderId="3" xfId="0" applyFont="1" applyFill="1" applyBorder="1" applyAlignment="1" applyProtection="1">
      <alignment horizontal="left" vertical="top" wrapText="1"/>
      <protection locked="0"/>
    </xf>
    <xf numFmtId="0" fontId="0" fillId="17" borderId="3" xfId="0" applyFill="1" applyBorder="1" applyAlignment="1" applyProtection="1">
      <alignment horizontal="center"/>
      <protection locked="0" hidden="1"/>
    </xf>
    <xf numFmtId="0" fontId="0" fillId="17" borderId="35" xfId="0" applyFill="1" applyBorder="1" applyAlignment="1" applyProtection="1">
      <alignment horizontal="center"/>
      <protection locked="0" hidden="1"/>
    </xf>
    <xf numFmtId="0" fontId="8" fillId="4" borderId="31" xfId="0" applyFont="1" applyFill="1" applyBorder="1" applyAlignment="1" applyProtection="1">
      <alignment horizontal="center" vertical="top"/>
      <protection locked="0"/>
    </xf>
    <xf numFmtId="0" fontId="8" fillId="4" borderId="21" xfId="0" applyFont="1" applyFill="1" applyBorder="1" applyAlignment="1" applyProtection="1">
      <alignment horizontal="center" vertical="top"/>
      <protection locked="0"/>
    </xf>
    <xf numFmtId="0" fontId="8" fillId="4" borderId="36" xfId="0" applyFont="1" applyFill="1" applyBorder="1" applyAlignment="1" applyProtection="1">
      <alignment horizontal="center" vertical="top"/>
      <protection locked="0"/>
    </xf>
    <xf numFmtId="0" fontId="8" fillId="6" borderId="31" xfId="0" applyFont="1" applyFill="1" applyBorder="1" applyAlignment="1" applyProtection="1">
      <alignment horizontal="center" wrapText="1"/>
      <protection locked="0"/>
    </xf>
    <xf numFmtId="0" fontId="8" fillId="6" borderId="21" xfId="0" applyFont="1" applyFill="1" applyBorder="1" applyAlignment="1" applyProtection="1">
      <alignment horizontal="center" wrapText="1"/>
      <protection locked="0"/>
    </xf>
    <xf numFmtId="0" fontId="8" fillId="6" borderId="36" xfId="0" applyFont="1" applyFill="1" applyBorder="1" applyAlignment="1" applyProtection="1">
      <alignment horizontal="center" wrapText="1"/>
      <protection locked="0"/>
    </xf>
    <xf numFmtId="0" fontId="8" fillId="3" borderId="31" xfId="0" applyFont="1" applyFill="1" applyBorder="1" applyAlignment="1" applyProtection="1">
      <alignment horizontal="center"/>
      <protection locked="0"/>
    </xf>
    <xf numFmtId="0" fontId="8" fillId="3" borderId="21" xfId="0" applyFont="1" applyFill="1" applyBorder="1" applyAlignment="1" applyProtection="1">
      <alignment horizontal="center"/>
      <protection locked="0"/>
    </xf>
    <xf numFmtId="0" fontId="8" fillId="3" borderId="36" xfId="0" applyFont="1" applyFill="1" applyBorder="1" applyAlignment="1" applyProtection="1">
      <alignment horizontal="center"/>
      <protection locked="0"/>
    </xf>
    <xf numFmtId="0" fontId="1" fillId="19" borderId="49" xfId="0" applyFont="1" applyFill="1" applyBorder="1" applyAlignment="1" applyProtection="1">
      <alignment horizontal="center" vertical="top" wrapText="1"/>
      <protection locked="0"/>
    </xf>
    <xf numFmtId="0" fontId="1" fillId="0" borderId="43" xfId="0" applyFont="1" applyBorder="1" applyAlignment="1" applyProtection="1">
      <alignment horizontal="center" vertical="top" wrapText="1"/>
      <protection locked="0"/>
    </xf>
    <xf numFmtId="0" fontId="1" fillId="19" borderId="43" xfId="0" applyFont="1" applyFill="1" applyBorder="1" applyAlignment="1" applyProtection="1">
      <alignment horizontal="center" vertical="top" wrapText="1"/>
      <protection locked="0"/>
    </xf>
    <xf numFmtId="0" fontId="1" fillId="0" borderId="44" xfId="0" applyFont="1" applyBorder="1" applyAlignment="1" applyProtection="1">
      <alignment horizontal="center" vertical="top" wrapText="1"/>
      <protection locked="0"/>
    </xf>
    <xf numFmtId="1" fontId="1" fillId="19" borderId="13" xfId="0" applyNumberFormat="1" applyFont="1" applyFill="1" applyBorder="1" applyAlignment="1" applyProtection="1">
      <alignment horizontal="center" vertical="top" wrapText="1"/>
      <protection locked="0"/>
    </xf>
    <xf numFmtId="1" fontId="1" fillId="0" borderId="15" xfId="0" applyNumberFormat="1" applyFont="1" applyBorder="1" applyAlignment="1" applyProtection="1">
      <alignment horizontal="center" vertical="top" wrapText="1"/>
      <protection locked="0"/>
    </xf>
    <xf numFmtId="1" fontId="1" fillId="0" borderId="14" xfId="0" applyNumberFormat="1" applyFont="1" applyBorder="1" applyAlignment="1" applyProtection="1">
      <alignment horizontal="center" vertical="top" wrapText="1"/>
      <protection locked="0"/>
    </xf>
    <xf numFmtId="1" fontId="1" fillId="17" borderId="0" xfId="0" applyNumberFormat="1" applyFont="1" applyFill="1" applyAlignment="1" applyProtection="1">
      <alignment horizontal="center" vertical="top" wrapText="1"/>
      <protection locked="0"/>
    </xf>
    <xf numFmtId="0" fontId="3" fillId="2" borderId="31"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24" xfId="0" applyFont="1" applyFill="1" applyBorder="1" applyAlignment="1" applyProtection="1">
      <alignment horizontal="center" vertical="center"/>
      <protection locked="0"/>
    </xf>
    <xf numFmtId="0" fontId="3" fillId="2" borderId="5" xfId="0" applyFont="1" applyFill="1" applyBorder="1" applyAlignment="1" applyProtection="1">
      <alignment horizontal="center" vertical="center"/>
      <protection locked="0"/>
    </xf>
    <xf numFmtId="0" fontId="3" fillId="2" borderId="30"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1" fillId="17" borderId="23" xfId="0" applyFont="1" applyFill="1" applyBorder="1" applyAlignment="1" applyProtection="1">
      <alignment horizontal="center" vertical="top" wrapText="1"/>
      <protection locked="0"/>
    </xf>
    <xf numFmtId="171" fontId="3" fillId="0" borderId="49" xfId="0" applyNumberFormat="1" applyFont="1" applyBorder="1" applyAlignment="1" applyProtection="1">
      <alignment horizontal="center" vertical="top" wrapText="1"/>
      <protection locked="0"/>
    </xf>
    <xf numFmtId="171" fontId="3" fillId="0" borderId="43" xfId="0" applyNumberFormat="1" applyFont="1" applyBorder="1" applyAlignment="1" applyProtection="1">
      <alignment horizontal="center" vertical="top" wrapText="1"/>
      <protection locked="0"/>
    </xf>
    <xf numFmtId="171" fontId="3" fillId="0" borderId="44" xfId="0" applyNumberFormat="1" applyFont="1" applyBorder="1" applyAlignment="1" applyProtection="1">
      <alignment horizontal="center" vertical="top" wrapText="1"/>
      <protection locked="0"/>
    </xf>
    <xf numFmtId="171" fontId="1" fillId="19" borderId="72" xfId="0" applyNumberFormat="1" applyFont="1" applyFill="1" applyBorder="1" applyAlignment="1" applyProtection="1">
      <alignment horizontal="center" vertical="top" wrapText="1"/>
      <protection locked="0"/>
    </xf>
    <xf numFmtId="171" fontId="1" fillId="0" borderId="73" xfId="0" applyNumberFormat="1" applyFont="1" applyBorder="1" applyAlignment="1" applyProtection="1">
      <alignment horizontal="center" vertical="top" wrapText="1"/>
      <protection locked="0"/>
    </xf>
    <xf numFmtId="171" fontId="1" fillId="0" borderId="68" xfId="0" applyNumberFormat="1" applyFont="1" applyBorder="1" applyAlignment="1" applyProtection="1">
      <alignment horizontal="center" vertical="top" wrapText="1"/>
      <protection locked="0"/>
    </xf>
    <xf numFmtId="173" fontId="1" fillId="19" borderId="12" xfId="0" applyNumberFormat="1" applyFont="1" applyFill="1" applyBorder="1" applyAlignment="1" applyProtection="1">
      <alignment horizontal="center"/>
      <protection locked="0" hidden="1"/>
    </xf>
    <xf numFmtId="173" fontId="1" fillId="25" borderId="3" xfId="0" applyNumberFormat="1" applyFont="1" applyFill="1" applyBorder="1" applyAlignment="1" applyProtection="1">
      <alignment horizontal="center"/>
      <protection locked="0" hidden="1"/>
    </xf>
    <xf numFmtId="173" fontId="1" fillId="25" borderId="4" xfId="0" applyNumberFormat="1" applyFont="1" applyFill="1" applyBorder="1" applyAlignment="1" applyProtection="1">
      <alignment horizontal="center"/>
      <protection locked="0" hidden="1"/>
    </xf>
    <xf numFmtId="173" fontId="1" fillId="0" borderId="13" xfId="0" applyNumberFormat="1" applyFont="1" applyBorder="1" applyAlignment="1" applyProtection="1">
      <alignment horizontal="center"/>
      <protection locked="0" hidden="1"/>
    </xf>
    <xf numFmtId="173" fontId="1" fillId="0" borderId="15" xfId="0" applyNumberFormat="1" applyFont="1" applyBorder="1" applyAlignment="1" applyProtection="1">
      <alignment horizontal="center"/>
      <protection locked="0" hidden="1"/>
    </xf>
    <xf numFmtId="173" fontId="1" fillId="0" borderId="14" xfId="0" applyNumberFormat="1" applyFont="1" applyBorder="1" applyAlignment="1" applyProtection="1">
      <alignment horizontal="center"/>
      <protection locked="0" hidden="1"/>
    </xf>
    <xf numFmtId="173" fontId="1" fillId="0" borderId="12" xfId="0" applyNumberFormat="1" applyFont="1" applyBorder="1" applyAlignment="1" applyProtection="1">
      <alignment horizontal="center"/>
      <protection locked="0"/>
    </xf>
    <xf numFmtId="173" fontId="1" fillId="0" borderId="3" xfId="0" applyNumberFormat="1" applyFont="1" applyBorder="1" applyAlignment="1" applyProtection="1">
      <alignment horizontal="center"/>
      <protection locked="0"/>
    </xf>
    <xf numFmtId="173" fontId="1" fillId="0" borderId="4" xfId="0" applyNumberFormat="1" applyFont="1" applyBorder="1" applyAlignment="1" applyProtection="1">
      <alignment horizontal="center"/>
      <protection locked="0"/>
    </xf>
    <xf numFmtId="173" fontId="1" fillId="0" borderId="13" xfId="0" applyNumberFormat="1" applyFont="1" applyBorder="1" applyAlignment="1" applyProtection="1">
      <alignment horizontal="center"/>
      <protection locked="0"/>
    </xf>
    <xf numFmtId="173" fontId="1" fillId="0" borderId="15" xfId="0" applyNumberFormat="1" applyFont="1" applyBorder="1" applyAlignment="1" applyProtection="1">
      <alignment horizontal="center"/>
      <protection locked="0"/>
    </xf>
    <xf numFmtId="173" fontId="1" fillId="0" borderId="14" xfId="0" applyNumberFormat="1" applyFont="1" applyBorder="1" applyAlignment="1" applyProtection="1">
      <alignment horizontal="center"/>
      <protection locked="0"/>
    </xf>
    <xf numFmtId="172" fontId="3" fillId="19" borderId="12" xfId="0" applyNumberFormat="1" applyFont="1" applyFill="1" applyBorder="1" applyAlignment="1" applyProtection="1">
      <alignment horizontal="center"/>
      <protection locked="0"/>
    </xf>
    <xf numFmtId="172" fontId="3" fillId="19" borderId="3" xfId="0" applyNumberFormat="1" applyFont="1" applyFill="1" applyBorder="1" applyAlignment="1" applyProtection="1">
      <alignment horizontal="center"/>
      <protection locked="0"/>
    </xf>
    <xf numFmtId="172" fontId="3" fillId="19" borderId="4" xfId="0" applyNumberFormat="1" applyFont="1" applyFill="1" applyBorder="1" applyAlignment="1" applyProtection="1">
      <alignment horizontal="center"/>
      <protection locked="0"/>
    </xf>
    <xf numFmtId="0" fontId="3" fillId="0" borderId="31" xfId="0" applyFont="1" applyBorder="1" applyAlignment="1">
      <alignment vertical="center" wrapText="1"/>
    </xf>
    <xf numFmtId="0" fontId="3" fillId="0" borderId="36" xfId="0" applyFont="1" applyBorder="1" applyAlignment="1">
      <alignment vertical="center" wrapText="1"/>
    </xf>
    <xf numFmtId="166" fontId="0" fillId="0" borderId="31" xfId="0" applyNumberFormat="1" applyBorder="1" applyAlignment="1">
      <alignment vertical="center"/>
    </xf>
    <xf numFmtId="166" fontId="0" fillId="0" borderId="21" xfId="0" applyNumberFormat="1" applyBorder="1" applyAlignment="1">
      <alignment vertical="center"/>
    </xf>
    <xf numFmtId="166" fontId="0" fillId="0" borderId="36" xfId="0" applyNumberFormat="1" applyBorder="1" applyAlignment="1">
      <alignment vertical="center"/>
    </xf>
    <xf numFmtId="0" fontId="8" fillId="4" borderId="31" xfId="0" applyFont="1" applyFill="1" applyBorder="1" applyAlignment="1">
      <alignment horizontal="center"/>
    </xf>
    <xf numFmtId="0" fontId="8" fillId="4" borderId="21" xfId="0" applyFont="1" applyFill="1" applyBorder="1" applyAlignment="1">
      <alignment horizontal="center"/>
    </xf>
    <xf numFmtId="0" fontId="8" fillId="4" borderId="36" xfId="0" applyFont="1" applyFill="1" applyBorder="1" applyAlignment="1">
      <alignment horizontal="center"/>
    </xf>
    <xf numFmtId="0" fontId="3" fillId="6" borderId="31" xfId="0" applyFont="1" applyFill="1" applyBorder="1" applyAlignment="1">
      <alignment horizontal="center" vertical="center"/>
    </xf>
    <xf numFmtId="0" fontId="3" fillId="6" borderId="36" xfId="0" applyFont="1" applyFill="1" applyBorder="1" applyAlignment="1">
      <alignment horizontal="center" vertical="center"/>
    </xf>
    <xf numFmtId="0" fontId="3" fillId="6" borderId="21" xfId="0" applyFont="1" applyFill="1" applyBorder="1" applyAlignment="1">
      <alignment horizontal="center" vertical="center"/>
    </xf>
    <xf numFmtId="0" fontId="1" fillId="4" borderId="31" xfId="0" applyFont="1" applyFill="1" applyBorder="1" applyAlignment="1">
      <alignment vertical="center" wrapText="1"/>
    </xf>
    <xf numFmtId="0" fontId="1" fillId="4" borderId="36" xfId="0" applyFont="1" applyFill="1" applyBorder="1" applyAlignment="1">
      <alignment vertical="center" wrapText="1"/>
    </xf>
    <xf numFmtId="0" fontId="8" fillId="6" borderId="31" xfId="0" applyFont="1" applyFill="1" applyBorder="1" applyAlignment="1">
      <alignment horizontal="center" vertical="top" wrapText="1"/>
    </xf>
    <xf numFmtId="0" fontId="8" fillId="6" borderId="36" xfId="0" applyFont="1" applyFill="1" applyBorder="1" applyAlignment="1">
      <alignment horizontal="center" vertical="top" wrapText="1"/>
    </xf>
    <xf numFmtId="0" fontId="8" fillId="6" borderId="21" xfId="0" applyFont="1" applyFill="1" applyBorder="1" applyAlignment="1">
      <alignment horizontal="center" vertical="top" wrapText="1"/>
    </xf>
    <xf numFmtId="0" fontId="16" fillId="2" borderId="0" xfId="0" applyFont="1" applyFill="1" applyAlignment="1" applyProtection="1">
      <alignment horizontal="center"/>
      <protection hidden="1"/>
    </xf>
    <xf numFmtId="0" fontId="0" fillId="2" borderId="0" xfId="0" applyFill="1" applyAlignment="1" applyProtection="1">
      <alignment horizontal="center"/>
      <protection hidden="1"/>
    </xf>
    <xf numFmtId="0" fontId="8" fillId="4" borderId="31" xfId="0" applyFont="1" applyFill="1" applyBorder="1" applyAlignment="1">
      <alignment horizontal="center" vertical="top"/>
    </xf>
    <xf numFmtId="0" fontId="8" fillId="4" borderId="21" xfId="0" applyFont="1" applyFill="1" applyBorder="1" applyAlignment="1">
      <alignment horizontal="center" vertical="top"/>
    </xf>
    <xf numFmtId="0" fontId="8" fillId="4" borderId="36" xfId="0" applyFont="1" applyFill="1" applyBorder="1" applyAlignment="1">
      <alignment horizontal="center" vertical="top"/>
    </xf>
    <xf numFmtId="0" fontId="3" fillId="6" borderId="31" xfId="0" applyFont="1" applyFill="1" applyBorder="1" applyAlignment="1">
      <alignment horizontal="center" vertical="top" wrapText="1"/>
    </xf>
    <xf numFmtId="0" fontId="3" fillId="6" borderId="21" xfId="0" applyFont="1" applyFill="1" applyBorder="1" applyAlignment="1">
      <alignment horizontal="center" vertical="top" wrapText="1"/>
    </xf>
    <xf numFmtId="0" fontId="8" fillId="6" borderId="31" xfId="0" applyFont="1" applyFill="1" applyBorder="1" applyAlignment="1">
      <alignment horizontal="center"/>
    </xf>
    <xf numFmtId="0" fontId="8" fillId="6" borderId="21" xfId="0" applyFont="1" applyFill="1" applyBorder="1" applyAlignment="1">
      <alignment horizontal="center"/>
    </xf>
    <xf numFmtId="0" fontId="8" fillId="6" borderId="36" xfId="0" applyFont="1" applyFill="1" applyBorder="1" applyAlignment="1">
      <alignment horizontal="center"/>
    </xf>
    <xf numFmtId="0" fontId="8" fillId="6" borderId="31"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16" fillId="17" borderId="40" xfId="0" applyFont="1" applyFill="1" applyBorder="1" applyAlignment="1">
      <alignment horizontal="center" vertical="top" wrapText="1"/>
    </xf>
    <xf numFmtId="1" fontId="3" fillId="3" borderId="13" xfId="0" applyNumberFormat="1" applyFont="1" applyFill="1" applyBorder="1" applyAlignment="1">
      <alignment horizontal="center" vertical="top" wrapText="1"/>
    </xf>
    <xf numFmtId="1" fontId="3" fillId="3" borderId="14" xfId="0" applyNumberFormat="1" applyFont="1" applyFill="1" applyBorder="1" applyAlignment="1">
      <alignment horizontal="center" vertical="top" wrapText="1"/>
    </xf>
    <xf numFmtId="0" fontId="1" fillId="0" borderId="41" xfId="0" applyFont="1" applyBorder="1" applyAlignment="1">
      <alignment horizontal="center" vertical="top" wrapText="1"/>
    </xf>
    <xf numFmtId="0" fontId="1" fillId="0" borderId="30" xfId="0" applyFont="1" applyBorder="1" applyAlignment="1">
      <alignment horizontal="center" vertical="top" wrapText="1"/>
    </xf>
    <xf numFmtId="0" fontId="3" fillId="0" borderId="57" xfId="0" applyFont="1" applyBorder="1" applyAlignment="1">
      <alignment horizontal="center" vertical="top" wrapText="1"/>
    </xf>
    <xf numFmtId="0" fontId="22" fillId="17" borderId="33" xfId="0" applyFont="1" applyFill="1" applyBorder="1" applyAlignment="1">
      <alignment horizontal="center" vertical="top" wrapText="1"/>
    </xf>
    <xf numFmtId="0" fontId="22" fillId="17" borderId="0" xfId="0" applyFont="1" applyFill="1" applyAlignment="1">
      <alignment horizontal="center" vertical="top" wrapText="1"/>
    </xf>
    <xf numFmtId="0" fontId="8" fillId="3" borderId="31" xfId="0" applyFont="1" applyFill="1" applyBorder="1" applyAlignment="1">
      <alignment horizontal="center"/>
    </xf>
    <xf numFmtId="0" fontId="8" fillId="3" borderId="21" xfId="0" applyFont="1" applyFill="1" applyBorder="1" applyAlignment="1">
      <alignment horizontal="center"/>
    </xf>
    <xf numFmtId="0" fontId="8" fillId="3" borderId="36" xfId="0" applyFont="1" applyFill="1" applyBorder="1" applyAlignment="1">
      <alignment horizontal="center"/>
    </xf>
    <xf numFmtId="167" fontId="0" fillId="2" borderId="0" xfId="0" applyNumberFormat="1" applyFill="1" applyAlignment="1" applyProtection="1">
      <alignment horizontal="center"/>
      <protection hidden="1"/>
    </xf>
    <xf numFmtId="173" fontId="22" fillId="0" borderId="22" xfId="0" applyNumberFormat="1" applyFont="1" applyBorder="1" applyAlignment="1">
      <alignment horizontal="center" vertical="top" wrapText="1"/>
    </xf>
    <xf numFmtId="173" fontId="3" fillId="3" borderId="30" xfId="0" applyNumberFormat="1" applyFont="1" applyFill="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3" fillId="0" borderId="31" xfId="0" applyFont="1" applyBorder="1" applyAlignment="1">
      <alignment horizontal="center"/>
    </xf>
    <xf numFmtId="0" fontId="3" fillId="0" borderId="21" xfId="0" applyFont="1" applyBorder="1" applyAlignment="1">
      <alignment horizontal="center"/>
    </xf>
    <xf numFmtId="0" fontId="3" fillId="0" borderId="36" xfId="0" applyFont="1" applyBorder="1" applyAlignment="1">
      <alignment horizontal="center"/>
    </xf>
    <xf numFmtId="0" fontId="3" fillId="0" borderId="23" xfId="0" applyFont="1" applyBorder="1" applyAlignment="1">
      <alignment horizontal="left"/>
    </xf>
    <xf numFmtId="0" fontId="3" fillId="0" borderId="1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16" xfId="0" applyFont="1" applyBorder="1" applyAlignment="1">
      <alignment vertical="top" wrapText="1"/>
    </xf>
    <xf numFmtId="0" fontId="3" fillId="0" borderId="33" xfId="0" applyFont="1" applyBorder="1" applyAlignment="1">
      <alignment vertical="top" wrapText="1"/>
    </xf>
    <xf numFmtId="0" fontId="3" fillId="0" borderId="34" xfId="0" applyFont="1" applyBorder="1" applyAlignment="1">
      <alignment vertical="top" wrapText="1"/>
    </xf>
    <xf numFmtId="0" fontId="8" fillId="0" borderId="22" xfId="0" applyFont="1" applyBorder="1" applyAlignment="1">
      <alignment horizontal="center" vertical="top" wrapText="1"/>
    </xf>
    <xf numFmtId="0" fontId="8" fillId="0" borderId="24" xfId="0" applyFont="1" applyBorder="1" applyAlignment="1">
      <alignment horizontal="center" vertical="top" wrapText="1"/>
    </xf>
    <xf numFmtId="0" fontId="1" fillId="0" borderId="17" xfId="0" applyFont="1" applyBorder="1" applyAlignment="1">
      <alignment horizontal="center" vertical="top" wrapText="1"/>
    </xf>
    <xf numFmtId="0" fontId="1" fillId="14" borderId="6" xfId="0" quotePrefix="1" applyFont="1" applyFill="1" applyBorder="1" applyAlignment="1" applyProtection="1">
      <alignment horizontal="center" vertical="top" wrapText="1"/>
      <protection locked="0"/>
    </xf>
    <xf numFmtId="0" fontId="1" fillId="14" borderId="10" xfId="0" quotePrefix="1" applyFont="1" applyFill="1" applyBorder="1" applyAlignment="1" applyProtection="1">
      <alignment horizontal="center" vertical="top" wrapText="1"/>
      <protection locked="0"/>
    </xf>
    <xf numFmtId="173" fontId="22" fillId="17" borderId="22" xfId="0" applyNumberFormat="1" applyFont="1" applyFill="1" applyBorder="1" applyAlignment="1">
      <alignment horizontal="center" vertical="top" wrapText="1"/>
    </xf>
    <xf numFmtId="173" fontId="3" fillId="3" borderId="17" xfId="0" applyNumberFormat="1" applyFont="1" applyFill="1" applyBorder="1" applyAlignment="1">
      <alignment horizontal="center" vertical="top" wrapText="1"/>
    </xf>
    <xf numFmtId="0" fontId="8" fillId="0" borderId="31" xfId="0" applyFont="1" applyBorder="1" applyAlignment="1"/>
    <xf numFmtId="0" fontId="8" fillId="0" borderId="36" xfId="0" applyFont="1" applyBorder="1" applyAlignment="1"/>
  </cellXfs>
  <cellStyles count="5">
    <cellStyle name="Komma" xfId="1" builtinId="3"/>
    <cellStyle name="Normal_Wirkungsgrad P2upconverter" xfId="2" xr:uid="{00000000-0005-0000-0000-000002000000}"/>
    <cellStyle name="Standard" xfId="0" builtinId="0"/>
    <cellStyle name="Standard_009716_f_en_--_FX2010-SintesoQuantitiesTool-test" xfId="3" xr:uid="{00000000-0005-0000-0000-000003000000}"/>
    <cellStyle name="Standard_009716_f_en_--_FX2010-SintesoQuantitiesTool-test 2" xfId="4" xr:uid="{00000000-0005-0000-0000-000004000000}"/>
  </cellStyles>
  <dxfs count="144">
    <dxf>
      <fill>
        <patternFill>
          <bgColor indexed="11"/>
        </patternFill>
      </fill>
    </dxf>
    <dxf>
      <font>
        <condense val="0"/>
        <extend val="0"/>
        <color auto="1"/>
      </font>
      <fill>
        <patternFill>
          <bgColor indexed="10"/>
        </patternFill>
      </fill>
    </dxf>
    <dxf>
      <fill>
        <patternFill>
          <bgColor indexed="11"/>
        </patternFill>
      </fill>
    </dxf>
    <dxf>
      <font>
        <condense val="0"/>
        <extend val="0"/>
        <color auto="1"/>
      </font>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ont>
        <condense val="0"/>
        <extend val="0"/>
        <color indexed="9"/>
      </font>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ont>
        <condense val="0"/>
        <extend val="0"/>
        <color auto="1"/>
      </font>
      <fill>
        <patternFill>
          <bgColor indexed="10"/>
        </patternFill>
      </fill>
    </dxf>
    <dxf>
      <fill>
        <patternFill>
          <bgColor indexed="11"/>
        </patternFill>
      </fill>
    </dxf>
    <dxf>
      <font>
        <condense val="0"/>
        <extend val="0"/>
        <color indexed="9"/>
      </font>
      <fill>
        <patternFill>
          <bgColor indexed="9"/>
        </patternFill>
      </fill>
    </dxf>
    <dxf>
      <fill>
        <patternFill>
          <bgColor indexed="10"/>
        </patternFill>
      </fill>
    </dxf>
    <dxf>
      <fill>
        <patternFill>
          <bgColor indexed="11"/>
        </patternFill>
      </fill>
    </dxf>
    <dxf>
      <font>
        <condense val="0"/>
        <extend val="0"/>
        <color indexed="9"/>
      </font>
    </dxf>
    <dxf>
      <fill>
        <patternFill>
          <bgColor indexed="52"/>
        </patternFill>
      </fill>
    </dxf>
    <dxf>
      <fill>
        <patternFill>
          <bgColor indexed="52"/>
        </patternFill>
      </fill>
    </dxf>
    <dxf>
      <fill>
        <patternFill>
          <bgColor indexed="11"/>
        </patternFill>
      </fill>
    </dxf>
    <dxf>
      <font>
        <condense val="0"/>
        <extend val="0"/>
        <color auto="1"/>
      </font>
      <fill>
        <patternFill>
          <bgColor indexed="10"/>
        </patternFill>
      </fill>
    </dxf>
    <dxf>
      <fill>
        <patternFill>
          <bgColor indexed="11"/>
        </patternFill>
      </fill>
    </dxf>
    <dxf>
      <font>
        <condense val="0"/>
        <extend val="0"/>
        <color auto="1"/>
      </font>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ont>
        <color auto="1"/>
      </font>
      <fill>
        <patternFill>
          <bgColor rgb="FF00FF00"/>
        </patternFill>
      </fill>
    </dxf>
    <dxf>
      <font>
        <color theme="0"/>
      </font>
      <fill>
        <patternFill>
          <bgColor theme="0"/>
        </patternFill>
      </fill>
    </dxf>
    <dxf>
      <font>
        <color auto="1"/>
      </font>
      <fill>
        <patternFill>
          <bgColor rgb="FFFF0000"/>
        </patternFill>
      </fill>
    </dxf>
    <dxf>
      <font>
        <color auto="1"/>
      </font>
      <fill>
        <patternFill>
          <bgColor rgb="FFFF0000"/>
        </patternFill>
      </fill>
    </dxf>
    <dxf>
      <font>
        <color auto="1"/>
      </font>
      <fill>
        <patternFill>
          <bgColor rgb="FF00FF00"/>
        </patternFill>
      </fill>
    </dxf>
    <dxf>
      <font>
        <color theme="0"/>
      </font>
      <fill>
        <patternFill>
          <bgColor theme="0"/>
        </patternFill>
      </fill>
    </dxf>
    <dxf>
      <font>
        <color auto="1"/>
      </font>
      <fill>
        <patternFill>
          <bgColor rgb="FFFF0000"/>
        </patternFill>
      </fill>
    </dxf>
    <dxf>
      <font>
        <color auto="1"/>
      </font>
      <fill>
        <patternFill>
          <bgColor rgb="FF00FF00"/>
        </patternFill>
      </fill>
    </dxf>
    <dxf>
      <font>
        <color theme="0"/>
      </font>
      <fill>
        <patternFill>
          <bgColor theme="0"/>
        </patternFill>
      </fill>
    </dxf>
    <dxf>
      <fill>
        <patternFill>
          <bgColor indexed="10"/>
        </patternFill>
      </fill>
    </dxf>
    <dxf>
      <fill>
        <patternFill>
          <bgColor indexed="11"/>
        </patternFill>
      </fill>
    </dxf>
    <dxf>
      <font>
        <condense val="0"/>
        <extend val="0"/>
        <color indexed="9"/>
      </font>
    </dxf>
    <dxf>
      <font>
        <color auto="1"/>
      </font>
      <fill>
        <patternFill>
          <bgColor rgb="FFFF0000"/>
        </patternFill>
      </fill>
    </dxf>
    <dxf>
      <font>
        <color auto="1"/>
      </font>
      <fill>
        <patternFill>
          <bgColor rgb="FF00FF00"/>
        </patternFill>
      </fill>
    </dxf>
    <dxf>
      <font>
        <color theme="0"/>
      </font>
      <fill>
        <patternFill>
          <bgColor theme="0"/>
        </patternFill>
      </fill>
    </dxf>
    <dxf>
      <font>
        <condense val="0"/>
        <extend val="0"/>
        <color auto="1"/>
      </font>
      <fill>
        <patternFill>
          <bgColor indexed="10"/>
        </patternFill>
      </fill>
    </dxf>
    <dxf>
      <fill>
        <patternFill>
          <bgColor indexed="11"/>
        </patternFill>
      </fill>
    </dxf>
    <dxf>
      <font>
        <condense val="0"/>
        <extend val="0"/>
        <color indexed="9"/>
      </font>
      <fill>
        <patternFill>
          <bgColor indexed="9"/>
        </patternFill>
      </fill>
    </dxf>
    <dxf>
      <font>
        <color auto="1"/>
      </font>
      <fill>
        <patternFill>
          <bgColor rgb="FF00FF00"/>
        </patternFill>
      </fill>
    </dxf>
    <dxf>
      <font>
        <color auto="1"/>
      </font>
      <fill>
        <patternFill>
          <bgColor rgb="FFFF0000"/>
        </patternFill>
      </fill>
    </dxf>
    <dxf>
      <fill>
        <patternFill>
          <bgColor indexed="10"/>
        </patternFill>
      </fill>
    </dxf>
    <dxf>
      <fill>
        <patternFill>
          <bgColor indexed="11"/>
        </patternFill>
      </fill>
    </dxf>
    <dxf>
      <font>
        <color auto="1"/>
      </font>
      <fill>
        <patternFill>
          <bgColor theme="9" tint="-0.24994659260841701"/>
        </patternFill>
      </fill>
    </dxf>
    <dxf>
      <font>
        <color auto="1"/>
      </font>
      <fill>
        <patternFill>
          <bgColor theme="9" tint="-0.24994659260841701"/>
        </patternFill>
      </fill>
    </dxf>
    <dxf>
      <font>
        <color auto="1"/>
      </font>
      <fill>
        <patternFill>
          <bgColor theme="9" tint="-0.24994659260841701"/>
        </patternFill>
      </fill>
    </dxf>
    <dxf>
      <font>
        <color auto="1"/>
      </font>
      <fill>
        <patternFill>
          <bgColor theme="9" tint="-0.2499465926084170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ont>
        <color theme="0"/>
      </font>
      <fill>
        <patternFill>
          <bgColor theme="0"/>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ont>
        <condense val="0"/>
        <extend val="0"/>
        <color auto="1"/>
      </font>
      <fill>
        <patternFill patternType="solid">
          <bgColor indexed="10"/>
        </patternFill>
      </fill>
    </dxf>
    <dxf>
      <fill>
        <patternFill>
          <bgColor indexed="11"/>
        </patternFill>
      </fill>
    </dxf>
    <dxf>
      <font>
        <condense val="0"/>
        <extend val="0"/>
        <color indexed="9"/>
      </font>
      <fill>
        <patternFill>
          <bgColor indexed="9"/>
        </patternFill>
      </fill>
    </dxf>
    <dxf>
      <font>
        <condense val="0"/>
        <extend val="0"/>
        <color auto="1"/>
      </font>
      <fill>
        <patternFill patternType="solid">
          <bgColor indexed="10"/>
        </patternFill>
      </fill>
    </dxf>
    <dxf>
      <fill>
        <patternFill>
          <bgColor indexed="11"/>
        </patternFill>
      </fill>
    </dxf>
    <dxf>
      <font>
        <condense val="0"/>
        <extend val="0"/>
        <color indexed="9"/>
      </font>
      <fill>
        <patternFill>
          <bgColor indexed="9"/>
        </patternFill>
      </fill>
    </dxf>
    <dxf>
      <fill>
        <patternFill>
          <bgColor indexed="52"/>
        </patternFill>
      </fill>
    </dxf>
    <dxf>
      <fill>
        <patternFill>
          <bgColor indexed="52"/>
        </patternFill>
      </fill>
    </dxf>
    <dxf>
      <font>
        <condense val="0"/>
        <extend val="0"/>
        <color auto="1"/>
      </font>
      <fill>
        <patternFill>
          <bgColor indexed="10"/>
        </patternFill>
      </fill>
    </dxf>
    <dxf>
      <font>
        <condense val="0"/>
        <extend val="0"/>
        <color auto="1"/>
      </font>
      <fill>
        <patternFill>
          <bgColor indexed="11"/>
        </patternFill>
      </fill>
    </dxf>
    <dxf>
      <font>
        <condense val="0"/>
        <extend val="0"/>
        <color auto="1"/>
      </font>
      <fill>
        <patternFill>
          <bgColor indexed="10"/>
        </patternFill>
      </fill>
    </dxf>
    <dxf>
      <font>
        <condense val="0"/>
        <extend val="0"/>
        <color auto="1"/>
      </font>
      <fill>
        <patternFill>
          <bgColor indexed="11"/>
        </patternFill>
      </fill>
    </dxf>
    <dxf>
      <fill>
        <patternFill>
          <bgColor indexed="52"/>
        </patternFill>
      </fill>
    </dxf>
    <dxf>
      <fill>
        <patternFill>
          <bgColor indexed="52"/>
        </patternFill>
      </fill>
    </dxf>
    <dxf>
      <fill>
        <patternFill>
          <bgColor indexed="10"/>
        </patternFill>
      </fill>
    </dxf>
    <dxf>
      <font>
        <condense val="0"/>
        <extend val="0"/>
        <color indexed="9"/>
      </font>
      <fill>
        <patternFill>
          <bgColor indexed="9"/>
        </patternFill>
      </fill>
    </dxf>
    <dxf>
      <fill>
        <patternFill>
          <bgColor indexed="10"/>
        </patternFill>
      </fill>
    </dxf>
    <dxf>
      <fill>
        <patternFill>
          <bgColor indexed="10"/>
        </patternFill>
      </fill>
    </dxf>
    <dxf>
      <fill>
        <patternFill>
          <bgColor indexed="52"/>
        </patternFill>
      </fill>
    </dxf>
    <dxf>
      <fill>
        <patternFill>
          <bgColor indexed="52"/>
        </patternFill>
      </fill>
    </dxf>
    <dxf>
      <fill>
        <patternFill>
          <bgColor indexed="52"/>
        </patternFill>
      </fill>
    </dxf>
    <dxf>
      <font>
        <condense val="0"/>
        <extend val="0"/>
        <color auto="1"/>
      </font>
      <fill>
        <patternFill>
          <bgColor indexed="52"/>
        </patternFill>
      </fill>
    </dxf>
    <dxf>
      <font>
        <condense val="0"/>
        <extend val="0"/>
        <color auto="1"/>
      </font>
      <fill>
        <patternFill>
          <bgColor indexed="52"/>
        </patternFill>
      </fill>
    </dxf>
    <dxf>
      <fill>
        <patternFill>
          <bgColor indexed="52"/>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ill>
        <patternFill>
          <bgColor indexed="43"/>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DDDDD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Drop" dropLines="10" dropStyle="combo" dx="16" fmlaLink="$C$40" fmlaRange="$D$27:$D$36" sel="1" val="0"/>
</file>

<file path=xl/ctrlProps/ctrlProp10.xml><?xml version="1.0" encoding="utf-8"?>
<formControlPr xmlns="http://schemas.microsoft.com/office/spreadsheetml/2009/9/main" objectType="Drop" dropLines="10" dropStyle="combo" dx="16" fmlaLink="$C$50" fmlaRange="$D$27:$D$36" sel="1" val="0"/>
</file>

<file path=xl/ctrlProps/ctrlProp11.xml><?xml version="1.0" encoding="utf-8"?>
<formControlPr xmlns="http://schemas.microsoft.com/office/spreadsheetml/2009/9/main" objectType="Drop" dropLines="10" dropStyle="combo" dx="16" fmlaLink="$C$51" fmlaRange="$D$27:$D$36" sel="1" val="0"/>
</file>

<file path=xl/ctrlProps/ctrlProp12.xml><?xml version="1.0" encoding="utf-8"?>
<formControlPr xmlns="http://schemas.microsoft.com/office/spreadsheetml/2009/9/main" objectType="Drop" dropLines="2" dropStyle="combo" dx="16" fmlaLink="$D$54" fmlaRange="$D$51:$D$52" sel="1" val="0"/>
</file>

<file path=xl/ctrlProps/ctrlProp13.xml><?xml version="1.0" encoding="utf-8"?>
<formControlPr xmlns="http://schemas.microsoft.com/office/spreadsheetml/2009/9/main" objectType="Drop" dropLines="2" dropStyle="combo" dx="16" fmlaLink="$D$55" fmlaRange="$D$51:$D$52" sel="1" val="0"/>
</file>

<file path=xl/ctrlProps/ctrlProp14.xml><?xml version="1.0" encoding="utf-8"?>
<formControlPr xmlns="http://schemas.microsoft.com/office/spreadsheetml/2009/9/main" objectType="Drop" dropLines="7" dropStyle="combo" dx="16" fmlaLink="$I$59" fmlaRange="$I$51:$I$57" sel="1" val="0"/>
</file>

<file path=xl/ctrlProps/ctrlProp15.xml><?xml version="1.0" encoding="utf-8"?>
<formControlPr xmlns="http://schemas.microsoft.com/office/spreadsheetml/2009/9/main" objectType="Drop" dropLines="6" dropStyle="combo" dx="16" fmlaLink="$D$60" fmlaRange="$D$54:$D$58" sel="1" val="0"/>
</file>

<file path=xl/ctrlProps/ctrlProp16.xml><?xml version="1.0" encoding="utf-8"?>
<formControlPr xmlns="http://schemas.microsoft.com/office/spreadsheetml/2009/9/main" objectType="Drop" dropLines="6" dropStyle="combo" dx="16" fmlaLink="$D$61" fmlaRange="$D$54:$D$58" sel="1" val="0"/>
</file>

<file path=xl/ctrlProps/ctrlProp17.xml><?xml version="1.0" encoding="utf-8"?>
<formControlPr xmlns="http://schemas.microsoft.com/office/spreadsheetml/2009/9/main" objectType="Drop" dropLines="6" dropStyle="combo" dx="16" fmlaLink="$D$62" fmlaRange="$D$54:$D$58" sel="1" val="0"/>
</file>

<file path=xl/ctrlProps/ctrlProp18.xml><?xml version="1.0" encoding="utf-8"?>
<formControlPr xmlns="http://schemas.microsoft.com/office/spreadsheetml/2009/9/main" objectType="Drop" dropLines="6" dropStyle="combo" dx="16" fmlaLink="$D$63" fmlaRange="$D$54:$D$58" sel="1" val="0"/>
</file>

<file path=xl/ctrlProps/ctrlProp19.xml><?xml version="1.0" encoding="utf-8"?>
<formControlPr xmlns="http://schemas.microsoft.com/office/spreadsheetml/2009/9/main" objectType="Drop" dropLines="6" dropStyle="combo" dx="16" fmlaLink="$D$64" fmlaRange="$D$54:$D$58" sel="1" val="0"/>
</file>

<file path=xl/ctrlProps/ctrlProp2.xml><?xml version="1.0" encoding="utf-8"?>
<formControlPr xmlns="http://schemas.microsoft.com/office/spreadsheetml/2009/9/main" objectType="Drop" dropLines="10" dropStyle="combo" dx="16" fmlaLink="$C$41" fmlaRange="$D$27:$D$36" sel="1" val="0"/>
</file>

<file path=xl/ctrlProps/ctrlProp20.xml><?xml version="1.0" encoding="utf-8"?>
<formControlPr xmlns="http://schemas.microsoft.com/office/spreadsheetml/2009/9/main" objectType="Drop" dropLines="6" dropStyle="combo" dx="16" fmlaLink="$D$65" fmlaRange="$D$54:$D$58" sel="1" val="0"/>
</file>

<file path=xl/ctrlProps/ctrlProp21.xml><?xml version="1.0" encoding="utf-8"?>
<formControlPr xmlns="http://schemas.microsoft.com/office/spreadsheetml/2009/9/main" objectType="Drop" dropLines="6" dropStyle="combo" dx="16" fmlaLink="$D$66" fmlaRange="$D$54:$D$58" sel="1" val="0"/>
</file>

<file path=xl/ctrlProps/ctrlProp22.xml><?xml version="1.0" encoding="utf-8"?>
<formControlPr xmlns="http://schemas.microsoft.com/office/spreadsheetml/2009/9/main" objectType="Drop" dropLines="6" dropStyle="combo" dx="16" fmlaLink="$D$67" fmlaRange="$D$54:$D$58" sel="1" val="0"/>
</file>

<file path=xl/ctrlProps/ctrlProp23.xml><?xml version="1.0" encoding="utf-8"?>
<formControlPr xmlns="http://schemas.microsoft.com/office/spreadsheetml/2009/9/main" objectType="Drop" dropLines="2" dropStyle="combo" dx="16" fmlaLink="$E$41" fmlaRange="$E$38:$E$39" sel="1" val="0"/>
</file>

<file path=xl/ctrlProps/ctrlProp3.xml><?xml version="1.0" encoding="utf-8"?>
<formControlPr xmlns="http://schemas.microsoft.com/office/spreadsheetml/2009/9/main" objectType="Drop" dropLines="10" dropStyle="combo" dx="16" fmlaLink="$C$40" fmlaRange="$D$27:$D$36" sel="1" val="0"/>
</file>

<file path=xl/ctrlProps/ctrlProp4.xml><?xml version="1.0" encoding="utf-8"?>
<formControlPr xmlns="http://schemas.microsoft.com/office/spreadsheetml/2009/9/main" objectType="Drop" dropLines="10" dropStyle="combo" dx="16" fmlaLink="$C$41" fmlaRange="$D$27:$D$36" sel="1" val="0"/>
</file>

<file path=xl/ctrlProps/ctrlProp5.xml><?xml version="1.0" encoding="utf-8"?>
<formControlPr xmlns="http://schemas.microsoft.com/office/spreadsheetml/2009/9/main" objectType="Drop" dropLines="10" dropStyle="combo" dx="16" fmlaLink="$C$42" fmlaRange="$D$27:$D$36" sel="1" val="0"/>
</file>

<file path=xl/ctrlProps/ctrlProp6.xml><?xml version="1.0" encoding="utf-8"?>
<formControlPr xmlns="http://schemas.microsoft.com/office/spreadsheetml/2009/9/main" objectType="Drop" dropLines="10" dropStyle="combo" dx="16" fmlaLink="$C$43" fmlaRange="$D$27:$D$36" sel="1" val="0"/>
</file>

<file path=xl/ctrlProps/ctrlProp7.xml><?xml version="1.0" encoding="utf-8"?>
<formControlPr xmlns="http://schemas.microsoft.com/office/spreadsheetml/2009/9/main" objectType="Drop" dropLines="10" dropStyle="combo" dx="16" fmlaLink="$C$44" fmlaRange="$D$27:$D$36" sel="1" val="0"/>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Drop" dropLines="2" dropStyle="combo" dx="16" fmlaLink="$C$48" fmlaRange="$D$40:$D$41" sel="1"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71.emf"/><Relationship Id="rId13" Type="http://schemas.openxmlformats.org/officeDocument/2006/relationships/image" Target="../media/image76.emf"/><Relationship Id="rId18" Type="http://schemas.openxmlformats.org/officeDocument/2006/relationships/image" Target="../media/image81.emf"/><Relationship Id="rId26" Type="http://schemas.openxmlformats.org/officeDocument/2006/relationships/image" Target="../media/image63.emf"/><Relationship Id="rId3" Type="http://schemas.openxmlformats.org/officeDocument/2006/relationships/image" Target="../media/image66.emf"/><Relationship Id="rId21" Type="http://schemas.openxmlformats.org/officeDocument/2006/relationships/image" Target="../media/image84.emf"/><Relationship Id="rId12" Type="http://schemas.openxmlformats.org/officeDocument/2006/relationships/image" Target="../media/image75.emf"/><Relationship Id="rId17" Type="http://schemas.openxmlformats.org/officeDocument/2006/relationships/image" Target="../media/image80.emf"/><Relationship Id="rId25" Type="http://schemas.openxmlformats.org/officeDocument/2006/relationships/image" Target="../media/image88.emf"/><Relationship Id="rId7" Type="http://schemas.openxmlformats.org/officeDocument/2006/relationships/image" Target="../media/image70.emf"/><Relationship Id="rId2" Type="http://schemas.openxmlformats.org/officeDocument/2006/relationships/image" Target="../media/image65.emf"/><Relationship Id="rId16" Type="http://schemas.openxmlformats.org/officeDocument/2006/relationships/image" Target="../media/image79.emf"/><Relationship Id="rId20" Type="http://schemas.openxmlformats.org/officeDocument/2006/relationships/image" Target="../media/image83.emf"/><Relationship Id="rId1" Type="http://schemas.openxmlformats.org/officeDocument/2006/relationships/image" Target="../media/image64.emf"/><Relationship Id="rId6" Type="http://schemas.openxmlformats.org/officeDocument/2006/relationships/image" Target="../media/image69.emf"/><Relationship Id="rId11" Type="http://schemas.openxmlformats.org/officeDocument/2006/relationships/image" Target="../media/image74.emf"/><Relationship Id="rId24" Type="http://schemas.openxmlformats.org/officeDocument/2006/relationships/image" Target="../media/image87.emf"/><Relationship Id="rId5" Type="http://schemas.openxmlformats.org/officeDocument/2006/relationships/image" Target="../media/image68.emf"/><Relationship Id="rId15" Type="http://schemas.openxmlformats.org/officeDocument/2006/relationships/image" Target="../media/image78.emf"/><Relationship Id="rId23" Type="http://schemas.openxmlformats.org/officeDocument/2006/relationships/image" Target="../media/image86.emf"/><Relationship Id="rId10" Type="http://schemas.openxmlformats.org/officeDocument/2006/relationships/image" Target="../media/image73.emf"/><Relationship Id="rId19" Type="http://schemas.openxmlformats.org/officeDocument/2006/relationships/image" Target="../media/image82.emf"/><Relationship Id="rId4" Type="http://schemas.openxmlformats.org/officeDocument/2006/relationships/image" Target="../media/image67.emf"/><Relationship Id="rId9" Type="http://schemas.openxmlformats.org/officeDocument/2006/relationships/image" Target="../media/image72.emf"/><Relationship Id="rId14" Type="http://schemas.openxmlformats.org/officeDocument/2006/relationships/image" Target="../media/image77.emf"/><Relationship Id="rId22" Type="http://schemas.openxmlformats.org/officeDocument/2006/relationships/image" Target="../media/image85.emf"/><Relationship Id="rId27" Type="http://schemas.openxmlformats.org/officeDocument/2006/relationships/image" Target="../media/image8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9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2.vml.rels><?xml version="1.0" encoding="UTF-8" standalone="yes"?>
<Relationships xmlns="http://schemas.openxmlformats.org/package/2006/relationships"><Relationship Id="rId26" Type="http://schemas.openxmlformats.org/officeDocument/2006/relationships/image" Target="../media/image29.emf"/><Relationship Id="rId39" Type="http://schemas.openxmlformats.org/officeDocument/2006/relationships/image" Target="../media/image42.emf"/><Relationship Id="rId13" Type="http://schemas.openxmlformats.org/officeDocument/2006/relationships/image" Target="../media/image16.emf"/><Relationship Id="rId18" Type="http://schemas.openxmlformats.org/officeDocument/2006/relationships/image" Target="../media/image21.emf"/><Relationship Id="rId42" Type="http://schemas.openxmlformats.org/officeDocument/2006/relationships/image" Target="../media/image45.emf"/><Relationship Id="rId47" Type="http://schemas.openxmlformats.org/officeDocument/2006/relationships/image" Target="../media/image50.emf"/><Relationship Id="rId50" Type="http://schemas.openxmlformats.org/officeDocument/2006/relationships/image" Target="../media/image53.emf"/><Relationship Id="rId21" Type="http://schemas.openxmlformats.org/officeDocument/2006/relationships/image" Target="../media/image24.emf"/><Relationship Id="rId34" Type="http://schemas.openxmlformats.org/officeDocument/2006/relationships/image" Target="../media/image37.emf"/><Relationship Id="rId7" Type="http://schemas.openxmlformats.org/officeDocument/2006/relationships/image" Target="../media/image10.emf"/><Relationship Id="rId2" Type="http://schemas.openxmlformats.org/officeDocument/2006/relationships/image" Target="../media/image5.emf"/><Relationship Id="rId16" Type="http://schemas.openxmlformats.org/officeDocument/2006/relationships/image" Target="../media/image19.emf"/><Relationship Id="rId29" Type="http://schemas.openxmlformats.org/officeDocument/2006/relationships/image" Target="../media/image32.emf"/><Relationship Id="rId11" Type="http://schemas.openxmlformats.org/officeDocument/2006/relationships/image" Target="../media/image14.emf"/><Relationship Id="rId24" Type="http://schemas.openxmlformats.org/officeDocument/2006/relationships/image" Target="../media/image27.emf"/><Relationship Id="rId32" Type="http://schemas.openxmlformats.org/officeDocument/2006/relationships/image" Target="../media/image35.emf"/><Relationship Id="rId37" Type="http://schemas.openxmlformats.org/officeDocument/2006/relationships/image" Target="../media/image40.emf"/><Relationship Id="rId40" Type="http://schemas.openxmlformats.org/officeDocument/2006/relationships/image" Target="../media/image43.emf"/><Relationship Id="rId45" Type="http://schemas.openxmlformats.org/officeDocument/2006/relationships/image" Target="../media/image48.emf"/><Relationship Id="rId53" Type="http://schemas.openxmlformats.org/officeDocument/2006/relationships/image" Target="../media/image56.emf"/><Relationship Id="rId5" Type="http://schemas.openxmlformats.org/officeDocument/2006/relationships/image" Target="../media/image8.emf"/><Relationship Id="rId10" Type="http://schemas.openxmlformats.org/officeDocument/2006/relationships/image" Target="../media/image13.emf"/><Relationship Id="rId19" Type="http://schemas.openxmlformats.org/officeDocument/2006/relationships/image" Target="../media/image22.emf"/><Relationship Id="rId31" Type="http://schemas.openxmlformats.org/officeDocument/2006/relationships/image" Target="../media/image34.emf"/><Relationship Id="rId44" Type="http://schemas.openxmlformats.org/officeDocument/2006/relationships/image" Target="../media/image47.emf"/><Relationship Id="rId52" Type="http://schemas.openxmlformats.org/officeDocument/2006/relationships/image" Target="../media/image55.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 Id="rId22" Type="http://schemas.openxmlformats.org/officeDocument/2006/relationships/image" Target="../media/image25.emf"/><Relationship Id="rId27" Type="http://schemas.openxmlformats.org/officeDocument/2006/relationships/image" Target="../media/image30.emf"/><Relationship Id="rId30" Type="http://schemas.openxmlformats.org/officeDocument/2006/relationships/image" Target="../media/image33.emf"/><Relationship Id="rId35" Type="http://schemas.openxmlformats.org/officeDocument/2006/relationships/image" Target="../media/image38.emf"/><Relationship Id="rId43" Type="http://schemas.openxmlformats.org/officeDocument/2006/relationships/image" Target="../media/image46.emf"/><Relationship Id="rId48" Type="http://schemas.openxmlformats.org/officeDocument/2006/relationships/image" Target="../media/image51.emf"/><Relationship Id="rId8" Type="http://schemas.openxmlformats.org/officeDocument/2006/relationships/image" Target="../media/image11.emf"/><Relationship Id="rId51" Type="http://schemas.openxmlformats.org/officeDocument/2006/relationships/image" Target="../media/image54.emf"/><Relationship Id="rId3" Type="http://schemas.openxmlformats.org/officeDocument/2006/relationships/image" Target="../media/image6.emf"/><Relationship Id="rId12" Type="http://schemas.openxmlformats.org/officeDocument/2006/relationships/image" Target="../media/image15.emf"/><Relationship Id="rId17" Type="http://schemas.openxmlformats.org/officeDocument/2006/relationships/image" Target="../media/image20.emf"/><Relationship Id="rId25" Type="http://schemas.openxmlformats.org/officeDocument/2006/relationships/image" Target="../media/image28.emf"/><Relationship Id="rId33" Type="http://schemas.openxmlformats.org/officeDocument/2006/relationships/image" Target="../media/image36.emf"/><Relationship Id="rId38" Type="http://schemas.openxmlformats.org/officeDocument/2006/relationships/image" Target="../media/image41.emf"/><Relationship Id="rId46" Type="http://schemas.openxmlformats.org/officeDocument/2006/relationships/image" Target="../media/image49.emf"/><Relationship Id="rId20" Type="http://schemas.openxmlformats.org/officeDocument/2006/relationships/image" Target="../media/image23.emf"/><Relationship Id="rId41" Type="http://schemas.openxmlformats.org/officeDocument/2006/relationships/image" Target="../media/image44.emf"/><Relationship Id="rId54" Type="http://schemas.openxmlformats.org/officeDocument/2006/relationships/image" Target="../media/image57.emf"/><Relationship Id="rId1" Type="http://schemas.openxmlformats.org/officeDocument/2006/relationships/image" Target="../media/image4.emf"/><Relationship Id="rId6" Type="http://schemas.openxmlformats.org/officeDocument/2006/relationships/image" Target="../media/image9.emf"/><Relationship Id="rId15" Type="http://schemas.openxmlformats.org/officeDocument/2006/relationships/image" Target="../media/image18.emf"/><Relationship Id="rId23" Type="http://schemas.openxmlformats.org/officeDocument/2006/relationships/image" Target="../media/image26.emf"/><Relationship Id="rId28" Type="http://schemas.openxmlformats.org/officeDocument/2006/relationships/image" Target="../media/image31.emf"/><Relationship Id="rId36" Type="http://schemas.openxmlformats.org/officeDocument/2006/relationships/image" Target="../media/image39.emf"/><Relationship Id="rId49" Type="http://schemas.openxmlformats.org/officeDocument/2006/relationships/image" Target="../media/image5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93.emf"/><Relationship Id="rId1" Type="http://schemas.openxmlformats.org/officeDocument/2006/relationships/image" Target="../media/image92.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95.emf"/><Relationship Id="rId1" Type="http://schemas.openxmlformats.org/officeDocument/2006/relationships/image" Target="../media/image94.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61.emf"/><Relationship Id="rId1" Type="http://schemas.openxmlformats.org/officeDocument/2006/relationships/image" Target="../media/image6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xdr:colOff>
      <xdr:row>1</xdr:row>
      <xdr:rowOff>57150</xdr:rowOff>
    </xdr:to>
    <xdr:pic>
      <xdr:nvPicPr>
        <xdr:cNvPr id="1131522" name="Picture 1">
          <a:extLst>
            <a:ext uri="{FF2B5EF4-FFF2-40B4-BE49-F238E27FC236}">
              <a16:creationId xmlns:a16="http://schemas.microsoft.com/office/drawing/2014/main" id="{00000000-0008-0000-0000-000002441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38275" cy="219075"/>
        </a:xfrm>
        <a:prstGeom prst="rect">
          <a:avLst/>
        </a:prstGeom>
        <a:noFill/>
        <a:ln w="9525">
          <a:noFill/>
          <a:miter lim="800000"/>
          <a:headEnd/>
          <a:tailEnd/>
        </a:ln>
      </xdr:spPr>
    </xdr:pic>
    <xdr:clientData/>
  </xdr:twoCellAnchor>
  <xdr:twoCellAnchor editAs="oneCell">
    <xdr:from>
      <xdr:col>0</xdr:col>
      <xdr:colOff>142875</xdr:colOff>
      <xdr:row>6</xdr:row>
      <xdr:rowOff>28575</xdr:rowOff>
    </xdr:from>
    <xdr:to>
      <xdr:col>1</xdr:col>
      <xdr:colOff>333375</xdr:colOff>
      <xdr:row>15</xdr:row>
      <xdr:rowOff>142875</xdr:rowOff>
    </xdr:to>
    <xdr:pic>
      <xdr:nvPicPr>
        <xdr:cNvPr id="1131523" name="Picture 3" descr="FC721-YZ">
          <a:extLst>
            <a:ext uri="{FF2B5EF4-FFF2-40B4-BE49-F238E27FC236}">
              <a16:creationId xmlns:a16="http://schemas.microsoft.com/office/drawing/2014/main" id="{00000000-0008-0000-0000-000003441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1000125"/>
          <a:ext cx="1571625" cy="15716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34</xdr:row>
          <xdr:rowOff>28575</xdr:rowOff>
        </xdr:from>
        <xdr:to>
          <xdr:col>1</xdr:col>
          <xdr:colOff>809625</xdr:colOff>
          <xdr:row>38</xdr:row>
          <xdr:rowOff>0</xdr:rowOff>
        </xdr:to>
        <xdr:sp macro="" textlink="">
          <xdr:nvSpPr>
            <xdr:cNvPr id="1067009" name="Object 1" hidden="1">
              <a:extLst>
                <a:ext uri="{63B3BB69-23CF-44E3-9099-C40C66FF867C}">
                  <a14:compatExt spid="_x0000_s1067009"/>
                </a:ext>
                <a:ext uri="{FF2B5EF4-FFF2-40B4-BE49-F238E27FC236}">
                  <a16:creationId xmlns:a16="http://schemas.microsoft.com/office/drawing/2014/main" id="{00000000-0008-0000-0F00-000001481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19050</xdr:rowOff>
        </xdr:from>
        <xdr:to>
          <xdr:col>4</xdr:col>
          <xdr:colOff>3971925</xdr:colOff>
          <xdr:row>32</xdr:row>
          <xdr:rowOff>28575</xdr:rowOff>
        </xdr:to>
        <xdr:sp macro="" textlink="">
          <xdr:nvSpPr>
            <xdr:cNvPr id="1067010" name="Object 2" hidden="1">
              <a:extLst>
                <a:ext uri="{63B3BB69-23CF-44E3-9099-C40C66FF867C}">
                  <a14:compatExt spid="_x0000_s1067010"/>
                </a:ext>
                <a:ext uri="{FF2B5EF4-FFF2-40B4-BE49-F238E27FC236}">
                  <a16:creationId xmlns:a16="http://schemas.microsoft.com/office/drawing/2014/main" id="{00000000-0008-0000-0F00-000002481000}"/>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3124200</xdr:colOff>
          <xdr:row>42</xdr:row>
          <xdr:rowOff>47625</xdr:rowOff>
        </xdr:from>
        <xdr:to>
          <xdr:col>1</xdr:col>
          <xdr:colOff>4410075</xdr:colOff>
          <xdr:row>42</xdr:row>
          <xdr:rowOff>371475</xdr:rowOff>
        </xdr:to>
        <xdr:sp macro="" textlink="">
          <xdr:nvSpPr>
            <xdr:cNvPr id="1072129" name="Drop Down 1" hidden="1">
              <a:extLst>
                <a:ext uri="{63B3BB69-23CF-44E3-9099-C40C66FF867C}">
                  <a14:compatExt spid="_x0000_s1072129"/>
                </a:ext>
                <a:ext uri="{FF2B5EF4-FFF2-40B4-BE49-F238E27FC236}">
                  <a16:creationId xmlns:a16="http://schemas.microsoft.com/office/drawing/2014/main" id="{00000000-0008-0000-1000-0000015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36</xdr:row>
          <xdr:rowOff>38100</xdr:rowOff>
        </xdr:from>
        <xdr:to>
          <xdr:col>1</xdr:col>
          <xdr:colOff>819150</xdr:colOff>
          <xdr:row>40</xdr:row>
          <xdr:rowOff>9525</xdr:rowOff>
        </xdr:to>
        <xdr:sp macro="" textlink="">
          <xdr:nvSpPr>
            <xdr:cNvPr id="1068033" name="Object 1" hidden="1">
              <a:extLst>
                <a:ext uri="{63B3BB69-23CF-44E3-9099-C40C66FF867C}">
                  <a14:compatExt spid="_x0000_s1068033"/>
                </a:ext>
                <a:ext uri="{FF2B5EF4-FFF2-40B4-BE49-F238E27FC236}">
                  <a16:creationId xmlns:a16="http://schemas.microsoft.com/office/drawing/2014/main" id="{00000000-0008-0000-1200-0000014C1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19050</xdr:rowOff>
        </xdr:from>
        <xdr:to>
          <xdr:col>4</xdr:col>
          <xdr:colOff>3952875</xdr:colOff>
          <xdr:row>34</xdr:row>
          <xdr:rowOff>28575</xdr:rowOff>
        </xdr:to>
        <xdr:sp macro="" textlink="">
          <xdr:nvSpPr>
            <xdr:cNvPr id="1068034" name="Object 2" hidden="1">
              <a:extLst>
                <a:ext uri="{63B3BB69-23CF-44E3-9099-C40C66FF867C}">
                  <a14:compatExt spid="_x0000_s1068034"/>
                </a:ext>
                <a:ext uri="{FF2B5EF4-FFF2-40B4-BE49-F238E27FC236}">
                  <a16:creationId xmlns:a16="http://schemas.microsoft.com/office/drawing/2014/main" id="{00000000-0008-0000-1200-0000024C1000}"/>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142875</xdr:colOff>
          <xdr:row>283</xdr:row>
          <xdr:rowOff>104775</xdr:rowOff>
        </xdr:from>
        <xdr:to>
          <xdr:col>1</xdr:col>
          <xdr:colOff>2619375</xdr:colOff>
          <xdr:row>285</xdr:row>
          <xdr:rowOff>104775</xdr:rowOff>
        </xdr:to>
        <xdr:sp macro="" textlink="">
          <xdr:nvSpPr>
            <xdr:cNvPr id="3135" name="ExtinguishingCards"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296</xdr:row>
          <xdr:rowOff>19050</xdr:rowOff>
        </xdr:from>
        <xdr:to>
          <xdr:col>2</xdr:col>
          <xdr:colOff>1238250</xdr:colOff>
          <xdr:row>296</xdr:row>
          <xdr:rowOff>304800</xdr:rowOff>
        </xdr:to>
        <xdr:sp macro="" textlink="">
          <xdr:nvSpPr>
            <xdr:cNvPr id="3138" name="ExtCard1_ChangePowerSupply"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302</xdr:row>
          <xdr:rowOff>19050</xdr:rowOff>
        </xdr:from>
        <xdr:to>
          <xdr:col>2</xdr:col>
          <xdr:colOff>1238250</xdr:colOff>
          <xdr:row>302</xdr:row>
          <xdr:rowOff>304800</xdr:rowOff>
        </xdr:to>
        <xdr:sp macro="" textlink="">
          <xdr:nvSpPr>
            <xdr:cNvPr id="3139" name="ExtCard2_ChangePowerSupply"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308</xdr:row>
          <xdr:rowOff>19050</xdr:rowOff>
        </xdr:from>
        <xdr:to>
          <xdr:col>2</xdr:col>
          <xdr:colOff>1238250</xdr:colOff>
          <xdr:row>308</xdr:row>
          <xdr:rowOff>304800</xdr:rowOff>
        </xdr:to>
        <xdr:sp macro="" textlink="">
          <xdr:nvSpPr>
            <xdr:cNvPr id="3140" name="ExtCard3_ChangePowerSupply"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314</xdr:row>
          <xdr:rowOff>19050</xdr:rowOff>
        </xdr:from>
        <xdr:to>
          <xdr:col>2</xdr:col>
          <xdr:colOff>1238250</xdr:colOff>
          <xdr:row>314</xdr:row>
          <xdr:rowOff>304800</xdr:rowOff>
        </xdr:to>
        <xdr:sp macro="" textlink="">
          <xdr:nvSpPr>
            <xdr:cNvPr id="3141" name="ExtCard4_ChangePowerSupply"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320</xdr:row>
          <xdr:rowOff>19050</xdr:rowOff>
        </xdr:from>
        <xdr:to>
          <xdr:col>2</xdr:col>
          <xdr:colOff>1238250</xdr:colOff>
          <xdr:row>320</xdr:row>
          <xdr:rowOff>304800</xdr:rowOff>
        </xdr:to>
        <xdr:sp macro="" textlink="">
          <xdr:nvSpPr>
            <xdr:cNvPr id="3142" name="ExtCard5_ChangePowerSupply"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326</xdr:row>
          <xdr:rowOff>19050</xdr:rowOff>
        </xdr:from>
        <xdr:to>
          <xdr:col>2</xdr:col>
          <xdr:colOff>1238250</xdr:colOff>
          <xdr:row>326</xdr:row>
          <xdr:rowOff>304800</xdr:rowOff>
        </xdr:to>
        <xdr:sp macro="" textlink="">
          <xdr:nvSpPr>
            <xdr:cNvPr id="3143" name="ExtCard6_ChangePowerSupply"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332</xdr:row>
          <xdr:rowOff>19050</xdr:rowOff>
        </xdr:from>
        <xdr:to>
          <xdr:col>2</xdr:col>
          <xdr:colOff>1238250</xdr:colOff>
          <xdr:row>332</xdr:row>
          <xdr:rowOff>304800</xdr:rowOff>
        </xdr:to>
        <xdr:sp macro="" textlink="">
          <xdr:nvSpPr>
            <xdr:cNvPr id="3144" name="ExtCard7_ChangePowerSupply"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338</xdr:row>
          <xdr:rowOff>19050</xdr:rowOff>
        </xdr:from>
        <xdr:to>
          <xdr:col>2</xdr:col>
          <xdr:colOff>1238250</xdr:colOff>
          <xdr:row>338</xdr:row>
          <xdr:rowOff>304800</xdr:rowOff>
        </xdr:to>
        <xdr:sp macro="" textlink="">
          <xdr:nvSpPr>
            <xdr:cNvPr id="3145" name="ExtCard8_ChangePowerSupply"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344</xdr:row>
          <xdr:rowOff>19050</xdr:rowOff>
        </xdr:from>
        <xdr:to>
          <xdr:col>2</xdr:col>
          <xdr:colOff>1238250</xdr:colOff>
          <xdr:row>344</xdr:row>
          <xdr:rowOff>304800</xdr:rowOff>
        </xdr:to>
        <xdr:sp macro="" textlink="">
          <xdr:nvSpPr>
            <xdr:cNvPr id="3146" name="ExtCard9_ChangePowerSupply"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350</xdr:row>
          <xdr:rowOff>19050</xdr:rowOff>
        </xdr:from>
        <xdr:to>
          <xdr:col>2</xdr:col>
          <xdr:colOff>1238250</xdr:colOff>
          <xdr:row>350</xdr:row>
          <xdr:rowOff>304800</xdr:rowOff>
        </xdr:to>
        <xdr:sp macro="" textlink="">
          <xdr:nvSpPr>
            <xdr:cNvPr id="3147" name="ExtCard10_ChangePowerSupply"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356</xdr:row>
          <xdr:rowOff>19050</xdr:rowOff>
        </xdr:from>
        <xdr:to>
          <xdr:col>2</xdr:col>
          <xdr:colOff>1238250</xdr:colOff>
          <xdr:row>356</xdr:row>
          <xdr:rowOff>304800</xdr:rowOff>
        </xdr:to>
        <xdr:sp macro="" textlink="">
          <xdr:nvSpPr>
            <xdr:cNvPr id="3148" name="ExtCard11_ChangePowerSupply"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362</xdr:row>
          <xdr:rowOff>19050</xdr:rowOff>
        </xdr:from>
        <xdr:to>
          <xdr:col>2</xdr:col>
          <xdr:colOff>1238250</xdr:colOff>
          <xdr:row>362</xdr:row>
          <xdr:rowOff>304800</xdr:rowOff>
        </xdr:to>
        <xdr:sp macro="" textlink="">
          <xdr:nvSpPr>
            <xdr:cNvPr id="3149" name="ExtCard12_ChangePowerSupply"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368</xdr:row>
          <xdr:rowOff>19050</xdr:rowOff>
        </xdr:from>
        <xdr:to>
          <xdr:col>2</xdr:col>
          <xdr:colOff>1238250</xdr:colOff>
          <xdr:row>368</xdr:row>
          <xdr:rowOff>304800</xdr:rowOff>
        </xdr:to>
        <xdr:sp macro="" textlink="">
          <xdr:nvSpPr>
            <xdr:cNvPr id="3150" name="ExtCard13_ChangePowerSupply"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374</xdr:row>
          <xdr:rowOff>19050</xdr:rowOff>
        </xdr:from>
        <xdr:to>
          <xdr:col>2</xdr:col>
          <xdr:colOff>1238250</xdr:colOff>
          <xdr:row>374</xdr:row>
          <xdr:rowOff>304800</xdr:rowOff>
        </xdr:to>
        <xdr:sp macro="" textlink="">
          <xdr:nvSpPr>
            <xdr:cNvPr id="3151" name="ExtCard14_ChangePowerSupply"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380</xdr:row>
          <xdr:rowOff>19050</xdr:rowOff>
        </xdr:from>
        <xdr:to>
          <xdr:col>2</xdr:col>
          <xdr:colOff>1238250</xdr:colOff>
          <xdr:row>380</xdr:row>
          <xdr:rowOff>304800</xdr:rowOff>
        </xdr:to>
        <xdr:sp macro="" textlink="">
          <xdr:nvSpPr>
            <xdr:cNvPr id="3152" name="ExtCard15_ChangePowerSupply"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2181225</xdr:colOff>
          <xdr:row>386</xdr:row>
          <xdr:rowOff>19050</xdr:rowOff>
        </xdr:from>
        <xdr:to>
          <xdr:col>2</xdr:col>
          <xdr:colOff>1238250</xdr:colOff>
          <xdr:row>386</xdr:row>
          <xdr:rowOff>304800</xdr:rowOff>
        </xdr:to>
        <xdr:sp macro="" textlink="">
          <xdr:nvSpPr>
            <xdr:cNvPr id="3153" name="ExtCard16_ChangePowerSupply"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77</xdr:row>
          <xdr:rowOff>57150</xdr:rowOff>
        </xdr:from>
        <xdr:to>
          <xdr:col>4</xdr:col>
          <xdr:colOff>219075</xdr:colOff>
          <xdr:row>77</xdr:row>
          <xdr:rowOff>438150</xdr:rowOff>
        </xdr:to>
        <xdr:sp macro="" textlink="">
          <xdr:nvSpPr>
            <xdr:cNvPr id="3155" name="StationChoice"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78</xdr:row>
          <xdr:rowOff>66675</xdr:rowOff>
        </xdr:from>
        <xdr:to>
          <xdr:col>4</xdr:col>
          <xdr:colOff>219075</xdr:colOff>
          <xdr:row>78</xdr:row>
          <xdr:rowOff>447675</xdr:rowOff>
        </xdr:to>
        <xdr:sp macro="" textlink="">
          <xdr:nvSpPr>
            <xdr:cNvPr id="3156" name="PanelVariant"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504825</xdr:colOff>
          <xdr:row>238</xdr:row>
          <xdr:rowOff>57150</xdr:rowOff>
        </xdr:from>
        <xdr:to>
          <xdr:col>1</xdr:col>
          <xdr:colOff>2409825</xdr:colOff>
          <xdr:row>238</xdr:row>
          <xdr:rowOff>409575</xdr:rowOff>
        </xdr:to>
        <xdr:sp macro="" textlink="">
          <xdr:nvSpPr>
            <xdr:cNvPr id="3158" name="NetworkCommAddOn_ChangePS"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76200</xdr:rowOff>
        </xdr:from>
        <xdr:to>
          <xdr:col>9</xdr:col>
          <xdr:colOff>257175</xdr:colOff>
          <xdr:row>98</xdr:row>
          <xdr:rowOff>523875</xdr:rowOff>
        </xdr:to>
        <xdr:sp macro="" textlink="">
          <xdr:nvSpPr>
            <xdr:cNvPr id="1099941" name="AddExtSectors" hidden="1">
              <a:extLst>
                <a:ext uri="{63B3BB69-23CF-44E3-9099-C40C66FF867C}">
                  <a14:compatExt spid="_x0000_s1099941"/>
                </a:ext>
                <a:ext uri="{FF2B5EF4-FFF2-40B4-BE49-F238E27FC236}">
                  <a16:creationId xmlns:a16="http://schemas.microsoft.com/office/drawing/2014/main" id="{00000000-0008-0000-0300-0000A5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98</xdr:row>
          <xdr:rowOff>76200</xdr:rowOff>
        </xdr:from>
        <xdr:to>
          <xdr:col>9</xdr:col>
          <xdr:colOff>3028950</xdr:colOff>
          <xdr:row>98</xdr:row>
          <xdr:rowOff>523875</xdr:rowOff>
        </xdr:to>
        <xdr:sp macro="" textlink="">
          <xdr:nvSpPr>
            <xdr:cNvPr id="1099942" name="RemoveExtSectors" hidden="1">
              <a:extLst>
                <a:ext uri="{63B3BB69-23CF-44E3-9099-C40C66FF867C}">
                  <a14:compatExt spid="_x0000_s1099942"/>
                </a:ext>
                <a:ext uri="{FF2B5EF4-FFF2-40B4-BE49-F238E27FC236}">
                  <a16:creationId xmlns:a16="http://schemas.microsoft.com/office/drawing/2014/main" id="{00000000-0008-0000-0300-0000A6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94</xdr:row>
          <xdr:rowOff>66675</xdr:rowOff>
        </xdr:from>
        <xdr:to>
          <xdr:col>9</xdr:col>
          <xdr:colOff>266700</xdr:colOff>
          <xdr:row>94</xdr:row>
          <xdr:rowOff>514350</xdr:rowOff>
        </xdr:to>
        <xdr:sp macro="" textlink="">
          <xdr:nvSpPr>
            <xdr:cNvPr id="1099943" name="AddOpUnit_FT2040" hidden="1">
              <a:extLst>
                <a:ext uri="{63B3BB69-23CF-44E3-9099-C40C66FF867C}">
                  <a14:compatExt spid="_x0000_s1099943"/>
                </a:ext>
                <a:ext uri="{FF2B5EF4-FFF2-40B4-BE49-F238E27FC236}">
                  <a16:creationId xmlns:a16="http://schemas.microsoft.com/office/drawing/2014/main" id="{00000000-0008-0000-0300-0000A7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504825</xdr:colOff>
          <xdr:row>94</xdr:row>
          <xdr:rowOff>66675</xdr:rowOff>
        </xdr:from>
        <xdr:to>
          <xdr:col>9</xdr:col>
          <xdr:colOff>3038475</xdr:colOff>
          <xdr:row>94</xdr:row>
          <xdr:rowOff>514350</xdr:rowOff>
        </xdr:to>
        <xdr:sp macro="" textlink="">
          <xdr:nvSpPr>
            <xdr:cNvPr id="1099944" name="RemoveOpUnit" hidden="1">
              <a:extLst>
                <a:ext uri="{63B3BB69-23CF-44E3-9099-C40C66FF867C}">
                  <a14:compatExt spid="_x0000_s1099944"/>
                </a:ext>
                <a:ext uri="{FF2B5EF4-FFF2-40B4-BE49-F238E27FC236}">
                  <a16:creationId xmlns:a16="http://schemas.microsoft.com/office/drawing/2014/main" id="{00000000-0008-0000-0300-0000A8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76200</xdr:rowOff>
        </xdr:from>
        <xdr:to>
          <xdr:col>9</xdr:col>
          <xdr:colOff>257175</xdr:colOff>
          <xdr:row>102</xdr:row>
          <xdr:rowOff>523875</xdr:rowOff>
        </xdr:to>
        <xdr:sp macro="" textlink="">
          <xdr:nvSpPr>
            <xdr:cNvPr id="1099945" name="AddCardCage5slots" hidden="1">
              <a:extLst>
                <a:ext uri="{63B3BB69-23CF-44E3-9099-C40C66FF867C}">
                  <a14:compatExt spid="_x0000_s1099945"/>
                </a:ext>
                <a:ext uri="{FF2B5EF4-FFF2-40B4-BE49-F238E27FC236}">
                  <a16:creationId xmlns:a16="http://schemas.microsoft.com/office/drawing/2014/main" id="{00000000-0008-0000-0300-0000A9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102</xdr:row>
          <xdr:rowOff>76200</xdr:rowOff>
        </xdr:from>
        <xdr:to>
          <xdr:col>9</xdr:col>
          <xdr:colOff>3028950</xdr:colOff>
          <xdr:row>102</xdr:row>
          <xdr:rowOff>523875</xdr:rowOff>
        </xdr:to>
        <xdr:sp macro="" textlink="">
          <xdr:nvSpPr>
            <xdr:cNvPr id="1099946" name="RemoveCardCage5slots" hidden="1">
              <a:extLst>
                <a:ext uri="{63B3BB69-23CF-44E3-9099-C40C66FF867C}">
                  <a14:compatExt spid="_x0000_s1099946"/>
                </a:ext>
                <a:ext uri="{FF2B5EF4-FFF2-40B4-BE49-F238E27FC236}">
                  <a16:creationId xmlns:a16="http://schemas.microsoft.com/office/drawing/2014/main" id="{00000000-0008-0000-0300-0000AA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461</xdr:row>
          <xdr:rowOff>28575</xdr:rowOff>
        </xdr:from>
        <xdr:to>
          <xdr:col>8</xdr:col>
          <xdr:colOff>676275</xdr:colOff>
          <xdr:row>461</xdr:row>
          <xdr:rowOff>342900</xdr:rowOff>
        </xdr:to>
        <xdr:sp macro="" textlink="">
          <xdr:nvSpPr>
            <xdr:cNvPr id="1099947" name="PS1ChangeHousingOtherSettings" hidden="1">
              <a:extLst>
                <a:ext uri="{63B3BB69-23CF-44E3-9099-C40C66FF867C}">
                  <a14:compatExt spid="_x0000_s1099947"/>
                </a:ext>
                <a:ext uri="{FF2B5EF4-FFF2-40B4-BE49-F238E27FC236}">
                  <a16:creationId xmlns:a16="http://schemas.microsoft.com/office/drawing/2014/main" id="{00000000-0008-0000-0300-0000AB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464</xdr:row>
          <xdr:rowOff>28575</xdr:rowOff>
        </xdr:from>
        <xdr:to>
          <xdr:col>8</xdr:col>
          <xdr:colOff>685800</xdr:colOff>
          <xdr:row>464</xdr:row>
          <xdr:rowOff>342900</xdr:rowOff>
        </xdr:to>
        <xdr:sp macro="" textlink="">
          <xdr:nvSpPr>
            <xdr:cNvPr id="1099952" name="PS1ChangePSotherSettings" hidden="1">
              <a:extLst>
                <a:ext uri="{63B3BB69-23CF-44E3-9099-C40C66FF867C}">
                  <a14:compatExt spid="_x0000_s1099952"/>
                </a:ext>
                <a:ext uri="{FF2B5EF4-FFF2-40B4-BE49-F238E27FC236}">
                  <a16:creationId xmlns:a16="http://schemas.microsoft.com/office/drawing/2014/main" id="{00000000-0008-0000-0300-0000B0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470</xdr:row>
          <xdr:rowOff>38100</xdr:rowOff>
        </xdr:from>
        <xdr:to>
          <xdr:col>6</xdr:col>
          <xdr:colOff>676275</xdr:colOff>
          <xdr:row>470</xdr:row>
          <xdr:rowOff>352425</xdr:rowOff>
        </xdr:to>
        <xdr:sp macro="" textlink="">
          <xdr:nvSpPr>
            <xdr:cNvPr id="1099953" name="PS1ChooseBattery" hidden="1">
              <a:extLst>
                <a:ext uri="{63B3BB69-23CF-44E3-9099-C40C66FF867C}">
                  <a14:compatExt spid="_x0000_s1099953"/>
                </a:ext>
                <a:ext uri="{FF2B5EF4-FFF2-40B4-BE49-F238E27FC236}">
                  <a16:creationId xmlns:a16="http://schemas.microsoft.com/office/drawing/2014/main" id="{00000000-0008-0000-0300-0000B1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470</xdr:row>
          <xdr:rowOff>38100</xdr:rowOff>
        </xdr:from>
        <xdr:to>
          <xdr:col>8</xdr:col>
          <xdr:colOff>685800</xdr:colOff>
          <xdr:row>470</xdr:row>
          <xdr:rowOff>352425</xdr:rowOff>
        </xdr:to>
        <xdr:sp macro="" textlink="">
          <xdr:nvSpPr>
            <xdr:cNvPr id="1099954" name="PS1ChooseBatteryOtherSettings" hidden="1">
              <a:extLst>
                <a:ext uri="{63B3BB69-23CF-44E3-9099-C40C66FF867C}">
                  <a14:compatExt spid="_x0000_s1099954"/>
                </a:ext>
                <a:ext uri="{FF2B5EF4-FFF2-40B4-BE49-F238E27FC236}">
                  <a16:creationId xmlns:a16="http://schemas.microsoft.com/office/drawing/2014/main" id="{00000000-0008-0000-0300-0000B2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464</xdr:row>
          <xdr:rowOff>28575</xdr:rowOff>
        </xdr:from>
        <xdr:to>
          <xdr:col>6</xdr:col>
          <xdr:colOff>676275</xdr:colOff>
          <xdr:row>464</xdr:row>
          <xdr:rowOff>342900</xdr:rowOff>
        </xdr:to>
        <xdr:sp macro="" textlink="">
          <xdr:nvSpPr>
            <xdr:cNvPr id="1099955" name="PS1ChangePowerSupply" hidden="1">
              <a:extLst>
                <a:ext uri="{63B3BB69-23CF-44E3-9099-C40C66FF867C}">
                  <a14:compatExt spid="_x0000_s1099955"/>
                </a:ext>
                <a:ext uri="{FF2B5EF4-FFF2-40B4-BE49-F238E27FC236}">
                  <a16:creationId xmlns:a16="http://schemas.microsoft.com/office/drawing/2014/main" id="{00000000-0008-0000-0300-0000B3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520</xdr:row>
          <xdr:rowOff>28575</xdr:rowOff>
        </xdr:from>
        <xdr:to>
          <xdr:col>8</xdr:col>
          <xdr:colOff>676275</xdr:colOff>
          <xdr:row>520</xdr:row>
          <xdr:rowOff>342900</xdr:rowOff>
        </xdr:to>
        <xdr:sp macro="" textlink="">
          <xdr:nvSpPr>
            <xdr:cNvPr id="1099957" name="PS2ChangeHousingOtherSettings" hidden="1">
              <a:extLst>
                <a:ext uri="{63B3BB69-23CF-44E3-9099-C40C66FF867C}">
                  <a14:compatExt spid="_x0000_s1099957"/>
                </a:ext>
                <a:ext uri="{FF2B5EF4-FFF2-40B4-BE49-F238E27FC236}">
                  <a16:creationId xmlns:a16="http://schemas.microsoft.com/office/drawing/2014/main" id="{00000000-0008-0000-0300-0000B5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523</xdr:row>
          <xdr:rowOff>38100</xdr:rowOff>
        </xdr:from>
        <xdr:to>
          <xdr:col>8</xdr:col>
          <xdr:colOff>685800</xdr:colOff>
          <xdr:row>523</xdr:row>
          <xdr:rowOff>352425</xdr:rowOff>
        </xdr:to>
        <xdr:sp macro="" textlink="">
          <xdr:nvSpPr>
            <xdr:cNvPr id="1099958" name="PS2ChangePSotherSettings" hidden="1">
              <a:extLst>
                <a:ext uri="{63B3BB69-23CF-44E3-9099-C40C66FF867C}">
                  <a14:compatExt spid="_x0000_s1099958"/>
                </a:ext>
                <a:ext uri="{FF2B5EF4-FFF2-40B4-BE49-F238E27FC236}">
                  <a16:creationId xmlns:a16="http://schemas.microsoft.com/office/drawing/2014/main" id="{00000000-0008-0000-0300-0000B6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529</xdr:row>
          <xdr:rowOff>38100</xdr:rowOff>
        </xdr:from>
        <xdr:to>
          <xdr:col>6</xdr:col>
          <xdr:colOff>676275</xdr:colOff>
          <xdr:row>529</xdr:row>
          <xdr:rowOff>352425</xdr:rowOff>
        </xdr:to>
        <xdr:sp macro="" textlink="">
          <xdr:nvSpPr>
            <xdr:cNvPr id="1099959" name="PS2ChooseBattery" hidden="1">
              <a:extLst>
                <a:ext uri="{63B3BB69-23CF-44E3-9099-C40C66FF867C}">
                  <a14:compatExt spid="_x0000_s1099959"/>
                </a:ext>
                <a:ext uri="{FF2B5EF4-FFF2-40B4-BE49-F238E27FC236}">
                  <a16:creationId xmlns:a16="http://schemas.microsoft.com/office/drawing/2014/main" id="{00000000-0008-0000-0300-0000B7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529</xdr:row>
          <xdr:rowOff>38100</xdr:rowOff>
        </xdr:from>
        <xdr:to>
          <xdr:col>8</xdr:col>
          <xdr:colOff>685800</xdr:colOff>
          <xdr:row>529</xdr:row>
          <xdr:rowOff>352425</xdr:rowOff>
        </xdr:to>
        <xdr:sp macro="" textlink="">
          <xdr:nvSpPr>
            <xdr:cNvPr id="1099960" name="PS2ChooseBatteryOtherSettings" hidden="1">
              <a:extLst>
                <a:ext uri="{63B3BB69-23CF-44E3-9099-C40C66FF867C}">
                  <a14:compatExt spid="_x0000_s1099960"/>
                </a:ext>
                <a:ext uri="{FF2B5EF4-FFF2-40B4-BE49-F238E27FC236}">
                  <a16:creationId xmlns:a16="http://schemas.microsoft.com/office/drawing/2014/main" id="{00000000-0008-0000-0300-0000B8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523</xdr:row>
          <xdr:rowOff>38100</xdr:rowOff>
        </xdr:from>
        <xdr:to>
          <xdr:col>6</xdr:col>
          <xdr:colOff>685800</xdr:colOff>
          <xdr:row>523</xdr:row>
          <xdr:rowOff>352425</xdr:rowOff>
        </xdr:to>
        <xdr:sp macro="" textlink="">
          <xdr:nvSpPr>
            <xdr:cNvPr id="1099961" name="PS2ChangePowerSupply" hidden="1">
              <a:extLst>
                <a:ext uri="{63B3BB69-23CF-44E3-9099-C40C66FF867C}">
                  <a14:compatExt spid="_x0000_s1099961"/>
                </a:ext>
                <a:ext uri="{FF2B5EF4-FFF2-40B4-BE49-F238E27FC236}">
                  <a16:creationId xmlns:a16="http://schemas.microsoft.com/office/drawing/2014/main" id="{00000000-0008-0000-0300-0000B9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914400</xdr:colOff>
          <xdr:row>75</xdr:row>
          <xdr:rowOff>38100</xdr:rowOff>
        </xdr:from>
        <xdr:to>
          <xdr:col>9</xdr:col>
          <xdr:colOff>2619375</xdr:colOff>
          <xdr:row>75</xdr:row>
          <xdr:rowOff>542925</xdr:rowOff>
        </xdr:to>
        <xdr:sp macro="" textlink="">
          <xdr:nvSpPr>
            <xdr:cNvPr id="1099962" name="Calculate_1" hidden="1">
              <a:extLst>
                <a:ext uri="{63B3BB69-23CF-44E3-9099-C40C66FF867C}">
                  <a14:compatExt spid="_x0000_s1099962"/>
                </a:ext>
                <a:ext uri="{FF2B5EF4-FFF2-40B4-BE49-F238E27FC236}">
                  <a16:creationId xmlns:a16="http://schemas.microsoft.com/office/drawing/2014/main" id="{00000000-0008-0000-0300-0000BA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971550</xdr:colOff>
          <xdr:row>610</xdr:row>
          <xdr:rowOff>66675</xdr:rowOff>
        </xdr:from>
        <xdr:to>
          <xdr:col>9</xdr:col>
          <xdr:colOff>2676525</xdr:colOff>
          <xdr:row>613</xdr:row>
          <xdr:rowOff>85725</xdr:rowOff>
        </xdr:to>
        <xdr:sp macro="" textlink="">
          <xdr:nvSpPr>
            <xdr:cNvPr id="1099963" name="Calculate_2" hidden="1">
              <a:extLst>
                <a:ext uri="{63B3BB69-23CF-44E3-9099-C40C66FF867C}">
                  <a14:compatExt spid="_x0000_s1099963"/>
                </a:ext>
                <a:ext uri="{FF2B5EF4-FFF2-40B4-BE49-F238E27FC236}">
                  <a16:creationId xmlns:a16="http://schemas.microsoft.com/office/drawing/2014/main" id="{00000000-0008-0000-0300-0000BB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1571625</xdr:colOff>
          <xdr:row>94</xdr:row>
          <xdr:rowOff>66675</xdr:rowOff>
        </xdr:from>
        <xdr:to>
          <xdr:col>5</xdr:col>
          <xdr:colOff>619125</xdr:colOff>
          <xdr:row>94</xdr:row>
          <xdr:rowOff>514350</xdr:rowOff>
        </xdr:to>
        <xdr:sp macro="" textlink="">
          <xdr:nvSpPr>
            <xdr:cNvPr id="1099964" name="AddOpUnit_FT2080" hidden="1">
              <a:extLst>
                <a:ext uri="{63B3BB69-23CF-44E3-9099-C40C66FF867C}">
                  <a14:compatExt spid="_x0000_s1099964"/>
                </a:ext>
                <a:ext uri="{FF2B5EF4-FFF2-40B4-BE49-F238E27FC236}">
                  <a16:creationId xmlns:a16="http://schemas.microsoft.com/office/drawing/2014/main" id="{00000000-0008-0000-0300-0000BC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296</xdr:row>
          <xdr:rowOff>19050</xdr:rowOff>
        </xdr:from>
        <xdr:to>
          <xdr:col>9</xdr:col>
          <xdr:colOff>3581400</xdr:colOff>
          <xdr:row>296</xdr:row>
          <xdr:rowOff>304800</xdr:rowOff>
        </xdr:to>
        <xdr:sp macro="" textlink="">
          <xdr:nvSpPr>
            <xdr:cNvPr id="1099965" name="ExtCard1_ChangeModuleBus" hidden="1">
              <a:extLst>
                <a:ext uri="{63B3BB69-23CF-44E3-9099-C40C66FF867C}">
                  <a14:compatExt spid="_x0000_s1099965"/>
                </a:ext>
                <a:ext uri="{FF2B5EF4-FFF2-40B4-BE49-F238E27FC236}">
                  <a16:creationId xmlns:a16="http://schemas.microsoft.com/office/drawing/2014/main" id="{00000000-0008-0000-0300-0000BD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344</xdr:row>
          <xdr:rowOff>19050</xdr:rowOff>
        </xdr:from>
        <xdr:to>
          <xdr:col>9</xdr:col>
          <xdr:colOff>3581400</xdr:colOff>
          <xdr:row>344</xdr:row>
          <xdr:rowOff>304800</xdr:rowOff>
        </xdr:to>
        <xdr:sp macro="" textlink="">
          <xdr:nvSpPr>
            <xdr:cNvPr id="1099966" name="ExtCard9_ChangeModuleBus" hidden="1">
              <a:extLst>
                <a:ext uri="{63B3BB69-23CF-44E3-9099-C40C66FF867C}">
                  <a14:compatExt spid="_x0000_s1099966"/>
                </a:ext>
                <a:ext uri="{FF2B5EF4-FFF2-40B4-BE49-F238E27FC236}">
                  <a16:creationId xmlns:a16="http://schemas.microsoft.com/office/drawing/2014/main" id="{00000000-0008-0000-0300-0000BE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338</xdr:row>
          <xdr:rowOff>19050</xdr:rowOff>
        </xdr:from>
        <xdr:to>
          <xdr:col>9</xdr:col>
          <xdr:colOff>3581400</xdr:colOff>
          <xdr:row>338</xdr:row>
          <xdr:rowOff>304800</xdr:rowOff>
        </xdr:to>
        <xdr:sp macro="" textlink="">
          <xdr:nvSpPr>
            <xdr:cNvPr id="1099967" name="ExtCard8_ChangeModuleBus" hidden="1">
              <a:extLst>
                <a:ext uri="{63B3BB69-23CF-44E3-9099-C40C66FF867C}">
                  <a14:compatExt spid="_x0000_s1099967"/>
                </a:ext>
                <a:ext uri="{FF2B5EF4-FFF2-40B4-BE49-F238E27FC236}">
                  <a16:creationId xmlns:a16="http://schemas.microsoft.com/office/drawing/2014/main" id="{00000000-0008-0000-0300-0000BF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332</xdr:row>
          <xdr:rowOff>19050</xdr:rowOff>
        </xdr:from>
        <xdr:to>
          <xdr:col>9</xdr:col>
          <xdr:colOff>3581400</xdr:colOff>
          <xdr:row>332</xdr:row>
          <xdr:rowOff>304800</xdr:rowOff>
        </xdr:to>
        <xdr:sp macro="" textlink="">
          <xdr:nvSpPr>
            <xdr:cNvPr id="1099968" name="ExtCard7_ChangeModuleBus" hidden="1">
              <a:extLst>
                <a:ext uri="{63B3BB69-23CF-44E3-9099-C40C66FF867C}">
                  <a14:compatExt spid="_x0000_s1099968"/>
                </a:ext>
                <a:ext uri="{FF2B5EF4-FFF2-40B4-BE49-F238E27FC236}">
                  <a16:creationId xmlns:a16="http://schemas.microsoft.com/office/drawing/2014/main" id="{00000000-0008-0000-0300-0000C0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326</xdr:row>
          <xdr:rowOff>19050</xdr:rowOff>
        </xdr:from>
        <xdr:to>
          <xdr:col>9</xdr:col>
          <xdr:colOff>3581400</xdr:colOff>
          <xdr:row>326</xdr:row>
          <xdr:rowOff>304800</xdr:rowOff>
        </xdr:to>
        <xdr:sp macro="" textlink="">
          <xdr:nvSpPr>
            <xdr:cNvPr id="1099969" name="ExtCard6_ChangeModuleBus" hidden="1">
              <a:extLst>
                <a:ext uri="{63B3BB69-23CF-44E3-9099-C40C66FF867C}">
                  <a14:compatExt spid="_x0000_s1099969"/>
                </a:ext>
                <a:ext uri="{FF2B5EF4-FFF2-40B4-BE49-F238E27FC236}">
                  <a16:creationId xmlns:a16="http://schemas.microsoft.com/office/drawing/2014/main" id="{00000000-0008-0000-0300-0000C1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320</xdr:row>
          <xdr:rowOff>19050</xdr:rowOff>
        </xdr:from>
        <xdr:to>
          <xdr:col>9</xdr:col>
          <xdr:colOff>3581400</xdr:colOff>
          <xdr:row>320</xdr:row>
          <xdr:rowOff>304800</xdr:rowOff>
        </xdr:to>
        <xdr:sp macro="" textlink="">
          <xdr:nvSpPr>
            <xdr:cNvPr id="1099970" name="ExtCard5_ChangeModuleBus" hidden="1">
              <a:extLst>
                <a:ext uri="{63B3BB69-23CF-44E3-9099-C40C66FF867C}">
                  <a14:compatExt spid="_x0000_s1099970"/>
                </a:ext>
                <a:ext uri="{FF2B5EF4-FFF2-40B4-BE49-F238E27FC236}">
                  <a16:creationId xmlns:a16="http://schemas.microsoft.com/office/drawing/2014/main" id="{00000000-0008-0000-0300-0000C2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302</xdr:row>
          <xdr:rowOff>19050</xdr:rowOff>
        </xdr:from>
        <xdr:to>
          <xdr:col>9</xdr:col>
          <xdr:colOff>3581400</xdr:colOff>
          <xdr:row>302</xdr:row>
          <xdr:rowOff>304800</xdr:rowOff>
        </xdr:to>
        <xdr:sp macro="" textlink="">
          <xdr:nvSpPr>
            <xdr:cNvPr id="1099971" name="ExtCard2_ChangeModuleBus" hidden="1">
              <a:extLst>
                <a:ext uri="{63B3BB69-23CF-44E3-9099-C40C66FF867C}">
                  <a14:compatExt spid="_x0000_s1099971"/>
                </a:ext>
                <a:ext uri="{FF2B5EF4-FFF2-40B4-BE49-F238E27FC236}">
                  <a16:creationId xmlns:a16="http://schemas.microsoft.com/office/drawing/2014/main" id="{00000000-0008-0000-0300-0000C3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308</xdr:row>
          <xdr:rowOff>19050</xdr:rowOff>
        </xdr:from>
        <xdr:to>
          <xdr:col>9</xdr:col>
          <xdr:colOff>3581400</xdr:colOff>
          <xdr:row>308</xdr:row>
          <xdr:rowOff>304800</xdr:rowOff>
        </xdr:to>
        <xdr:sp macro="" textlink="">
          <xdr:nvSpPr>
            <xdr:cNvPr id="1099972" name="ExtCard3_ChangeModuleBus" hidden="1">
              <a:extLst>
                <a:ext uri="{63B3BB69-23CF-44E3-9099-C40C66FF867C}">
                  <a14:compatExt spid="_x0000_s1099972"/>
                </a:ext>
                <a:ext uri="{FF2B5EF4-FFF2-40B4-BE49-F238E27FC236}">
                  <a16:creationId xmlns:a16="http://schemas.microsoft.com/office/drawing/2014/main" id="{00000000-0008-0000-0300-0000C4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314</xdr:row>
          <xdr:rowOff>19050</xdr:rowOff>
        </xdr:from>
        <xdr:to>
          <xdr:col>9</xdr:col>
          <xdr:colOff>3581400</xdr:colOff>
          <xdr:row>314</xdr:row>
          <xdr:rowOff>304800</xdr:rowOff>
        </xdr:to>
        <xdr:sp macro="" textlink="">
          <xdr:nvSpPr>
            <xdr:cNvPr id="1099973" name="ExtCard4_ChangeModuleBus" hidden="1">
              <a:extLst>
                <a:ext uri="{63B3BB69-23CF-44E3-9099-C40C66FF867C}">
                  <a14:compatExt spid="_x0000_s1099973"/>
                </a:ext>
                <a:ext uri="{FF2B5EF4-FFF2-40B4-BE49-F238E27FC236}">
                  <a16:creationId xmlns:a16="http://schemas.microsoft.com/office/drawing/2014/main" id="{00000000-0008-0000-0300-0000C5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362</xdr:row>
          <xdr:rowOff>19050</xdr:rowOff>
        </xdr:from>
        <xdr:to>
          <xdr:col>9</xdr:col>
          <xdr:colOff>3581400</xdr:colOff>
          <xdr:row>362</xdr:row>
          <xdr:rowOff>304800</xdr:rowOff>
        </xdr:to>
        <xdr:sp macro="" textlink="">
          <xdr:nvSpPr>
            <xdr:cNvPr id="1099974" name="ExtCard12_ChangeModuleBus" hidden="1">
              <a:extLst>
                <a:ext uri="{63B3BB69-23CF-44E3-9099-C40C66FF867C}">
                  <a14:compatExt spid="_x0000_s1099974"/>
                </a:ext>
                <a:ext uri="{FF2B5EF4-FFF2-40B4-BE49-F238E27FC236}">
                  <a16:creationId xmlns:a16="http://schemas.microsoft.com/office/drawing/2014/main" id="{00000000-0008-0000-0300-0000C6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356</xdr:row>
          <xdr:rowOff>19050</xdr:rowOff>
        </xdr:from>
        <xdr:to>
          <xdr:col>9</xdr:col>
          <xdr:colOff>3581400</xdr:colOff>
          <xdr:row>356</xdr:row>
          <xdr:rowOff>304800</xdr:rowOff>
        </xdr:to>
        <xdr:sp macro="" textlink="">
          <xdr:nvSpPr>
            <xdr:cNvPr id="1099975" name="ExtCard11_ChangeModuleBus" hidden="1">
              <a:extLst>
                <a:ext uri="{63B3BB69-23CF-44E3-9099-C40C66FF867C}">
                  <a14:compatExt spid="_x0000_s1099975"/>
                </a:ext>
                <a:ext uri="{FF2B5EF4-FFF2-40B4-BE49-F238E27FC236}">
                  <a16:creationId xmlns:a16="http://schemas.microsoft.com/office/drawing/2014/main" id="{00000000-0008-0000-0300-0000C7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350</xdr:row>
          <xdr:rowOff>19050</xdr:rowOff>
        </xdr:from>
        <xdr:to>
          <xdr:col>9</xdr:col>
          <xdr:colOff>3581400</xdr:colOff>
          <xdr:row>350</xdr:row>
          <xdr:rowOff>304800</xdr:rowOff>
        </xdr:to>
        <xdr:sp macro="" textlink="">
          <xdr:nvSpPr>
            <xdr:cNvPr id="1099976" name="ExtCard10_ChangeModuleBus" hidden="1">
              <a:extLst>
                <a:ext uri="{63B3BB69-23CF-44E3-9099-C40C66FF867C}">
                  <a14:compatExt spid="_x0000_s1099976"/>
                </a:ext>
                <a:ext uri="{FF2B5EF4-FFF2-40B4-BE49-F238E27FC236}">
                  <a16:creationId xmlns:a16="http://schemas.microsoft.com/office/drawing/2014/main" id="{00000000-0008-0000-0300-0000C8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380</xdr:row>
          <xdr:rowOff>19050</xdr:rowOff>
        </xdr:from>
        <xdr:to>
          <xdr:col>9</xdr:col>
          <xdr:colOff>3581400</xdr:colOff>
          <xdr:row>380</xdr:row>
          <xdr:rowOff>304800</xdr:rowOff>
        </xdr:to>
        <xdr:sp macro="" textlink="">
          <xdr:nvSpPr>
            <xdr:cNvPr id="1099977" name="ExtCard15_ChangeModuleBus" hidden="1">
              <a:extLst>
                <a:ext uri="{63B3BB69-23CF-44E3-9099-C40C66FF867C}">
                  <a14:compatExt spid="_x0000_s1099977"/>
                </a:ext>
                <a:ext uri="{FF2B5EF4-FFF2-40B4-BE49-F238E27FC236}">
                  <a16:creationId xmlns:a16="http://schemas.microsoft.com/office/drawing/2014/main" id="{00000000-0008-0000-0300-0000C9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368</xdr:row>
          <xdr:rowOff>19050</xdr:rowOff>
        </xdr:from>
        <xdr:to>
          <xdr:col>9</xdr:col>
          <xdr:colOff>3581400</xdr:colOff>
          <xdr:row>368</xdr:row>
          <xdr:rowOff>304800</xdr:rowOff>
        </xdr:to>
        <xdr:sp macro="" textlink="">
          <xdr:nvSpPr>
            <xdr:cNvPr id="1099978" name="ExtCard13_ChangeModuleBus" hidden="1">
              <a:extLst>
                <a:ext uri="{63B3BB69-23CF-44E3-9099-C40C66FF867C}">
                  <a14:compatExt spid="_x0000_s1099978"/>
                </a:ext>
                <a:ext uri="{FF2B5EF4-FFF2-40B4-BE49-F238E27FC236}">
                  <a16:creationId xmlns:a16="http://schemas.microsoft.com/office/drawing/2014/main" id="{00000000-0008-0000-0300-0000CA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374</xdr:row>
          <xdr:rowOff>19050</xdr:rowOff>
        </xdr:from>
        <xdr:to>
          <xdr:col>9</xdr:col>
          <xdr:colOff>3581400</xdr:colOff>
          <xdr:row>374</xdr:row>
          <xdr:rowOff>304800</xdr:rowOff>
        </xdr:to>
        <xdr:sp macro="" textlink="">
          <xdr:nvSpPr>
            <xdr:cNvPr id="1099979" name="ExtCard14_ChangeModuleBus" hidden="1">
              <a:extLst>
                <a:ext uri="{63B3BB69-23CF-44E3-9099-C40C66FF867C}">
                  <a14:compatExt spid="_x0000_s1099979"/>
                </a:ext>
                <a:ext uri="{FF2B5EF4-FFF2-40B4-BE49-F238E27FC236}">
                  <a16:creationId xmlns:a16="http://schemas.microsoft.com/office/drawing/2014/main" id="{00000000-0008-0000-0300-0000CB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1676400</xdr:colOff>
          <xdr:row>386</xdr:row>
          <xdr:rowOff>19050</xdr:rowOff>
        </xdr:from>
        <xdr:to>
          <xdr:col>9</xdr:col>
          <xdr:colOff>3581400</xdr:colOff>
          <xdr:row>386</xdr:row>
          <xdr:rowOff>304800</xdr:rowOff>
        </xdr:to>
        <xdr:sp macro="" textlink="">
          <xdr:nvSpPr>
            <xdr:cNvPr id="1099980" name="ExtCard16_ChangeModuleBus" hidden="1">
              <a:extLst>
                <a:ext uri="{63B3BB69-23CF-44E3-9099-C40C66FF867C}">
                  <a14:compatExt spid="_x0000_s1099980"/>
                </a:ext>
                <a:ext uri="{FF2B5EF4-FFF2-40B4-BE49-F238E27FC236}">
                  <a16:creationId xmlns:a16="http://schemas.microsoft.com/office/drawing/2014/main" id="{00000000-0008-0000-0300-0000CCC8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48</xdr:row>
          <xdr:rowOff>9525</xdr:rowOff>
        </xdr:from>
        <xdr:to>
          <xdr:col>1</xdr:col>
          <xdr:colOff>2733675</xdr:colOff>
          <xdr:row>48</xdr:row>
          <xdr:rowOff>304800</xdr:rowOff>
        </xdr:to>
        <xdr:sp macro="" textlink="">
          <xdr:nvSpPr>
            <xdr:cNvPr id="21505" name="Drop Down 1" hidden="1">
              <a:extLst>
                <a:ext uri="{63B3BB69-23CF-44E3-9099-C40C66FF867C}">
                  <a14:compatExt spid="_x0000_s21505"/>
                </a:ext>
                <a:ext uri="{FF2B5EF4-FFF2-40B4-BE49-F238E27FC236}">
                  <a16:creationId xmlns:a16="http://schemas.microsoft.com/office/drawing/2014/main" id="{00000000-0008-0000-06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9525</xdr:rowOff>
        </xdr:from>
        <xdr:to>
          <xdr:col>1</xdr:col>
          <xdr:colOff>2733675</xdr:colOff>
          <xdr:row>51</xdr:row>
          <xdr:rowOff>295275</xdr:rowOff>
        </xdr:to>
        <xdr:sp macro="" textlink="">
          <xdr:nvSpPr>
            <xdr:cNvPr id="21506" name="Drop Down 2" hidden="1">
              <a:extLst>
                <a:ext uri="{63B3BB69-23CF-44E3-9099-C40C66FF867C}">
                  <a14:compatExt spid="_x0000_s21506"/>
                </a:ext>
                <a:ext uri="{FF2B5EF4-FFF2-40B4-BE49-F238E27FC236}">
                  <a16:creationId xmlns:a16="http://schemas.microsoft.com/office/drawing/2014/main" id="{00000000-0008-0000-06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600075</xdr:colOff>
          <xdr:row>17</xdr:row>
          <xdr:rowOff>38100</xdr:rowOff>
        </xdr:from>
        <xdr:to>
          <xdr:col>10</xdr:col>
          <xdr:colOff>1047750</xdr:colOff>
          <xdr:row>20</xdr:row>
          <xdr:rowOff>133350</xdr:rowOff>
        </xdr:to>
        <xdr:sp macro="" textlink="">
          <xdr:nvSpPr>
            <xdr:cNvPr id="21514" name="Calculate_CC2" hidden="1">
              <a:extLst>
                <a:ext uri="{63B3BB69-23CF-44E3-9099-C40C66FF867C}">
                  <a14:compatExt spid="_x0000_s21514"/>
                </a:ext>
                <a:ext uri="{FF2B5EF4-FFF2-40B4-BE49-F238E27FC236}">
                  <a16:creationId xmlns:a16="http://schemas.microsoft.com/office/drawing/2014/main" id="{00000000-0008-0000-0600-00000A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48</xdr:row>
          <xdr:rowOff>9525</xdr:rowOff>
        </xdr:from>
        <xdr:to>
          <xdr:col>1</xdr:col>
          <xdr:colOff>2733675</xdr:colOff>
          <xdr:row>48</xdr:row>
          <xdr:rowOff>304800</xdr:rowOff>
        </xdr:to>
        <xdr:sp macro="" textlink="">
          <xdr:nvSpPr>
            <xdr:cNvPr id="22529" name="Drop Down 1" hidden="1">
              <a:extLst>
                <a:ext uri="{63B3BB69-23CF-44E3-9099-C40C66FF867C}">
                  <a14:compatExt spid="_x0000_s22529"/>
                </a:ext>
                <a:ext uri="{FF2B5EF4-FFF2-40B4-BE49-F238E27FC236}">
                  <a16:creationId xmlns:a16="http://schemas.microsoft.com/office/drawing/2014/main" id="{00000000-0008-0000-07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9525</xdr:rowOff>
        </xdr:from>
        <xdr:to>
          <xdr:col>1</xdr:col>
          <xdr:colOff>2733675</xdr:colOff>
          <xdr:row>51</xdr:row>
          <xdr:rowOff>304800</xdr:rowOff>
        </xdr:to>
        <xdr:sp macro="" textlink="">
          <xdr:nvSpPr>
            <xdr:cNvPr id="22530" name="Drop Down 2" hidden="1">
              <a:extLst>
                <a:ext uri="{63B3BB69-23CF-44E3-9099-C40C66FF867C}">
                  <a14:compatExt spid="_x0000_s22530"/>
                </a:ext>
                <a:ext uri="{FF2B5EF4-FFF2-40B4-BE49-F238E27FC236}">
                  <a16:creationId xmlns:a16="http://schemas.microsoft.com/office/drawing/2014/main" id="{00000000-0008-0000-07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54</xdr:row>
          <xdr:rowOff>9525</xdr:rowOff>
        </xdr:from>
        <xdr:to>
          <xdr:col>1</xdr:col>
          <xdr:colOff>2714625</xdr:colOff>
          <xdr:row>54</xdr:row>
          <xdr:rowOff>304800</xdr:rowOff>
        </xdr:to>
        <xdr:sp macro="" textlink="">
          <xdr:nvSpPr>
            <xdr:cNvPr id="22531" name="Drop Down 3" hidden="1">
              <a:extLst>
                <a:ext uri="{63B3BB69-23CF-44E3-9099-C40C66FF867C}">
                  <a14:compatExt spid="_x0000_s22531"/>
                </a:ext>
                <a:ext uri="{FF2B5EF4-FFF2-40B4-BE49-F238E27FC236}">
                  <a16:creationId xmlns:a16="http://schemas.microsoft.com/office/drawing/2014/main" id="{00000000-0008-0000-07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57</xdr:row>
          <xdr:rowOff>9525</xdr:rowOff>
        </xdr:from>
        <xdr:to>
          <xdr:col>1</xdr:col>
          <xdr:colOff>2714625</xdr:colOff>
          <xdr:row>57</xdr:row>
          <xdr:rowOff>304800</xdr:rowOff>
        </xdr:to>
        <xdr:sp macro="" textlink="">
          <xdr:nvSpPr>
            <xdr:cNvPr id="22532" name="Drop Down 4" hidden="1">
              <a:extLst>
                <a:ext uri="{63B3BB69-23CF-44E3-9099-C40C66FF867C}">
                  <a14:compatExt spid="_x0000_s22532"/>
                </a:ext>
                <a:ext uri="{FF2B5EF4-FFF2-40B4-BE49-F238E27FC236}">
                  <a16:creationId xmlns:a16="http://schemas.microsoft.com/office/drawing/2014/main" id="{00000000-0008-0000-0700-00000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60</xdr:row>
          <xdr:rowOff>9525</xdr:rowOff>
        </xdr:from>
        <xdr:to>
          <xdr:col>1</xdr:col>
          <xdr:colOff>2714625</xdr:colOff>
          <xdr:row>60</xdr:row>
          <xdr:rowOff>304800</xdr:rowOff>
        </xdr:to>
        <xdr:sp macro="" textlink="">
          <xdr:nvSpPr>
            <xdr:cNvPr id="22533" name="Drop Down 5" hidden="1">
              <a:extLst>
                <a:ext uri="{63B3BB69-23CF-44E3-9099-C40C66FF867C}">
                  <a14:compatExt spid="_x0000_s22533"/>
                </a:ext>
                <a:ext uri="{FF2B5EF4-FFF2-40B4-BE49-F238E27FC236}">
                  <a16:creationId xmlns:a16="http://schemas.microsoft.com/office/drawing/2014/main" id="{00000000-0008-0000-0700-000005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88</xdr:row>
          <xdr:rowOff>123825</xdr:rowOff>
        </xdr:from>
        <xdr:to>
          <xdr:col>10</xdr:col>
          <xdr:colOff>342900</xdr:colOff>
          <xdr:row>89</xdr:row>
          <xdr:rowOff>190500</xdr:rowOff>
        </xdr:to>
        <xdr:sp macro="" textlink="">
          <xdr:nvSpPr>
            <xdr:cNvPr id="22535" name="Button 7" hidden="1">
              <a:extLst>
                <a:ext uri="{63B3BB69-23CF-44E3-9099-C40C66FF867C}">
                  <a14:compatExt spid="_x0000_s22535"/>
                </a:ext>
                <a:ext uri="{FF2B5EF4-FFF2-40B4-BE49-F238E27FC236}">
                  <a16:creationId xmlns:a16="http://schemas.microsoft.com/office/drawing/2014/main" id="{00000000-0008-0000-0700-000007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Change power supply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609600</xdr:colOff>
          <xdr:row>17</xdr:row>
          <xdr:rowOff>47625</xdr:rowOff>
        </xdr:from>
        <xdr:to>
          <xdr:col>10</xdr:col>
          <xdr:colOff>1057275</xdr:colOff>
          <xdr:row>20</xdr:row>
          <xdr:rowOff>142875</xdr:rowOff>
        </xdr:to>
        <xdr:sp macro="" textlink="">
          <xdr:nvSpPr>
            <xdr:cNvPr id="22537" name="Calculate_CC5" hidden="1">
              <a:extLst>
                <a:ext uri="{63B3BB69-23CF-44E3-9099-C40C66FF867C}">
                  <a14:compatExt spid="_x0000_s22537"/>
                </a:ext>
                <a:ext uri="{FF2B5EF4-FFF2-40B4-BE49-F238E27FC236}">
                  <a16:creationId xmlns:a16="http://schemas.microsoft.com/office/drawing/2014/main" id="{00000000-0008-0000-0700-000009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88</xdr:row>
          <xdr:rowOff>114300</xdr:rowOff>
        </xdr:from>
        <xdr:to>
          <xdr:col>6</xdr:col>
          <xdr:colOff>600075</xdr:colOff>
          <xdr:row>89</xdr:row>
          <xdr:rowOff>238125</xdr:rowOff>
        </xdr:to>
        <xdr:sp macro="" textlink="">
          <xdr:nvSpPr>
            <xdr:cNvPr id="22538" name="CC5HDLCSelection" hidden="1">
              <a:extLst>
                <a:ext uri="{63B3BB69-23CF-44E3-9099-C40C66FF867C}">
                  <a14:compatExt spid="_x0000_s22538"/>
                </a:ext>
                <a:ext uri="{FF2B5EF4-FFF2-40B4-BE49-F238E27FC236}">
                  <a16:creationId xmlns:a16="http://schemas.microsoft.com/office/drawing/2014/main" id="{00000000-0008-0000-0700-00000A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58</xdr:row>
          <xdr:rowOff>9525</xdr:rowOff>
        </xdr:from>
        <xdr:to>
          <xdr:col>1</xdr:col>
          <xdr:colOff>2733675</xdr:colOff>
          <xdr:row>58</xdr:row>
          <xdr:rowOff>304800</xdr:rowOff>
        </xdr:to>
        <xdr:sp macro="" textlink="">
          <xdr:nvSpPr>
            <xdr:cNvPr id="1024002" name="Drop Down 2" hidden="1">
              <a:extLst>
                <a:ext uri="{63B3BB69-23CF-44E3-9099-C40C66FF867C}">
                  <a14:compatExt spid="_x0000_s1024002"/>
                </a:ext>
                <a:ext uri="{FF2B5EF4-FFF2-40B4-BE49-F238E27FC236}">
                  <a16:creationId xmlns:a16="http://schemas.microsoft.com/office/drawing/2014/main" id="{00000000-0008-0000-0800-000002A0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1</xdr:col>
          <xdr:colOff>2714625</xdr:colOff>
          <xdr:row>64</xdr:row>
          <xdr:rowOff>304800</xdr:rowOff>
        </xdr:to>
        <xdr:sp macro="" textlink="">
          <xdr:nvSpPr>
            <xdr:cNvPr id="1024004" name="Drop Down 4" hidden="1">
              <a:extLst>
                <a:ext uri="{63B3BB69-23CF-44E3-9099-C40C66FF867C}">
                  <a14:compatExt spid="_x0000_s1024004"/>
                </a:ext>
                <a:ext uri="{FF2B5EF4-FFF2-40B4-BE49-F238E27FC236}">
                  <a16:creationId xmlns:a16="http://schemas.microsoft.com/office/drawing/2014/main" id="{00000000-0008-0000-0800-000004A0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9525</xdr:rowOff>
        </xdr:from>
        <xdr:to>
          <xdr:col>1</xdr:col>
          <xdr:colOff>2714625</xdr:colOff>
          <xdr:row>67</xdr:row>
          <xdr:rowOff>304800</xdr:rowOff>
        </xdr:to>
        <xdr:sp macro="" textlink="">
          <xdr:nvSpPr>
            <xdr:cNvPr id="1024005" name="Drop Down 5" hidden="1">
              <a:extLst>
                <a:ext uri="{63B3BB69-23CF-44E3-9099-C40C66FF867C}">
                  <a14:compatExt spid="_x0000_s1024005"/>
                </a:ext>
                <a:ext uri="{FF2B5EF4-FFF2-40B4-BE49-F238E27FC236}">
                  <a16:creationId xmlns:a16="http://schemas.microsoft.com/office/drawing/2014/main" id="{00000000-0008-0000-0800-000005A0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609600</xdr:colOff>
          <xdr:row>17</xdr:row>
          <xdr:rowOff>47625</xdr:rowOff>
        </xdr:from>
        <xdr:to>
          <xdr:col>10</xdr:col>
          <xdr:colOff>1057275</xdr:colOff>
          <xdr:row>20</xdr:row>
          <xdr:rowOff>142875</xdr:rowOff>
        </xdr:to>
        <xdr:sp macro="" textlink="">
          <xdr:nvSpPr>
            <xdr:cNvPr id="1024009" name="Calculate_CCCPU" hidden="1">
              <a:extLst>
                <a:ext uri="{63B3BB69-23CF-44E3-9099-C40C66FF867C}">
                  <a14:compatExt spid="_x0000_s1024009"/>
                </a:ext>
                <a:ext uri="{FF2B5EF4-FFF2-40B4-BE49-F238E27FC236}">
                  <a16:creationId xmlns:a16="http://schemas.microsoft.com/office/drawing/2014/main" id="{00000000-0008-0000-0800-000009A0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72</xdr:row>
          <xdr:rowOff>57150</xdr:rowOff>
        </xdr:from>
        <xdr:to>
          <xdr:col>1</xdr:col>
          <xdr:colOff>5400675</xdr:colOff>
          <xdr:row>72</xdr:row>
          <xdr:rowOff>419100</xdr:rowOff>
        </xdr:to>
        <xdr:sp macro="" textlink="">
          <xdr:nvSpPr>
            <xdr:cNvPr id="1084417" name="ChangeLoopExtensionState" hidden="1">
              <a:extLst>
                <a:ext uri="{63B3BB69-23CF-44E3-9099-C40C66FF867C}">
                  <a14:compatExt spid="_x0000_s1084417"/>
                </a:ext>
                <a:ext uri="{FF2B5EF4-FFF2-40B4-BE49-F238E27FC236}">
                  <a16:creationId xmlns:a16="http://schemas.microsoft.com/office/drawing/2014/main" id="{00000000-0008-0000-0900-000001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80</xdr:row>
          <xdr:rowOff>57150</xdr:rowOff>
        </xdr:from>
        <xdr:to>
          <xdr:col>7</xdr:col>
          <xdr:colOff>523875</xdr:colOff>
          <xdr:row>80</xdr:row>
          <xdr:rowOff>419100</xdr:rowOff>
        </xdr:to>
        <xdr:sp macro="" textlink="">
          <xdr:nvSpPr>
            <xdr:cNvPr id="1084418" name="Loop2" hidden="1">
              <a:extLst>
                <a:ext uri="{63B3BB69-23CF-44E3-9099-C40C66FF867C}">
                  <a14:compatExt spid="_x0000_s1084418"/>
                </a:ext>
                <a:ext uri="{FF2B5EF4-FFF2-40B4-BE49-F238E27FC236}">
                  <a16:creationId xmlns:a16="http://schemas.microsoft.com/office/drawing/2014/main" id="{00000000-0008-0000-0900-000002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80</xdr:row>
          <xdr:rowOff>66675</xdr:rowOff>
        </xdr:from>
        <xdr:to>
          <xdr:col>11</xdr:col>
          <xdr:colOff>542925</xdr:colOff>
          <xdr:row>80</xdr:row>
          <xdr:rowOff>428625</xdr:rowOff>
        </xdr:to>
        <xdr:sp macro="" textlink="">
          <xdr:nvSpPr>
            <xdr:cNvPr id="1084419" name="Loop3" hidden="1">
              <a:extLst>
                <a:ext uri="{63B3BB69-23CF-44E3-9099-C40C66FF867C}">
                  <a14:compatExt spid="_x0000_s1084419"/>
                </a:ext>
                <a:ext uri="{FF2B5EF4-FFF2-40B4-BE49-F238E27FC236}">
                  <a16:creationId xmlns:a16="http://schemas.microsoft.com/office/drawing/2014/main" id="{00000000-0008-0000-0900-000003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80</xdr:row>
          <xdr:rowOff>66675</xdr:rowOff>
        </xdr:from>
        <xdr:to>
          <xdr:col>15</xdr:col>
          <xdr:colOff>533400</xdr:colOff>
          <xdr:row>80</xdr:row>
          <xdr:rowOff>428625</xdr:rowOff>
        </xdr:to>
        <xdr:sp macro="" textlink="">
          <xdr:nvSpPr>
            <xdr:cNvPr id="1084420" name="Loop4" hidden="1">
              <a:extLst>
                <a:ext uri="{63B3BB69-23CF-44E3-9099-C40C66FF867C}">
                  <a14:compatExt spid="_x0000_s1084420"/>
                </a:ext>
                <a:ext uri="{FF2B5EF4-FFF2-40B4-BE49-F238E27FC236}">
                  <a16:creationId xmlns:a16="http://schemas.microsoft.com/office/drawing/2014/main" id="{00000000-0008-0000-0900-000004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435</xdr:row>
          <xdr:rowOff>57150</xdr:rowOff>
        </xdr:from>
        <xdr:to>
          <xdr:col>7</xdr:col>
          <xdr:colOff>533400</xdr:colOff>
          <xdr:row>435</xdr:row>
          <xdr:rowOff>419100</xdr:rowOff>
        </xdr:to>
        <xdr:sp macro="" textlink="">
          <xdr:nvSpPr>
            <xdr:cNvPr id="1084422" name="Loop2_Calculation" hidden="1">
              <a:extLst>
                <a:ext uri="{63B3BB69-23CF-44E3-9099-C40C66FF867C}">
                  <a14:compatExt spid="_x0000_s1084422"/>
                </a:ext>
                <a:ext uri="{FF2B5EF4-FFF2-40B4-BE49-F238E27FC236}">
                  <a16:creationId xmlns:a16="http://schemas.microsoft.com/office/drawing/2014/main" id="{00000000-0008-0000-0900-000006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435</xdr:row>
          <xdr:rowOff>57150</xdr:rowOff>
        </xdr:from>
        <xdr:to>
          <xdr:col>11</xdr:col>
          <xdr:colOff>542925</xdr:colOff>
          <xdr:row>435</xdr:row>
          <xdr:rowOff>419100</xdr:rowOff>
        </xdr:to>
        <xdr:sp macro="" textlink="">
          <xdr:nvSpPr>
            <xdr:cNvPr id="1084423" name="Loop3_Calculation" hidden="1">
              <a:extLst>
                <a:ext uri="{63B3BB69-23CF-44E3-9099-C40C66FF867C}">
                  <a14:compatExt spid="_x0000_s1084423"/>
                </a:ext>
                <a:ext uri="{FF2B5EF4-FFF2-40B4-BE49-F238E27FC236}">
                  <a16:creationId xmlns:a16="http://schemas.microsoft.com/office/drawing/2014/main" id="{00000000-0008-0000-0900-000007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435</xdr:row>
          <xdr:rowOff>57150</xdr:rowOff>
        </xdr:from>
        <xdr:to>
          <xdr:col>15</xdr:col>
          <xdr:colOff>533400</xdr:colOff>
          <xdr:row>435</xdr:row>
          <xdr:rowOff>419100</xdr:rowOff>
        </xdr:to>
        <xdr:sp macro="" textlink="">
          <xdr:nvSpPr>
            <xdr:cNvPr id="1084424" name="Loop4_Calculation" hidden="1">
              <a:extLst>
                <a:ext uri="{63B3BB69-23CF-44E3-9099-C40C66FF867C}">
                  <a14:compatExt spid="_x0000_s1084424"/>
                </a:ext>
                <a:ext uri="{FF2B5EF4-FFF2-40B4-BE49-F238E27FC236}">
                  <a16:creationId xmlns:a16="http://schemas.microsoft.com/office/drawing/2014/main" id="{00000000-0008-0000-0900-000008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332</xdr:row>
          <xdr:rowOff>28575</xdr:rowOff>
        </xdr:from>
        <xdr:to>
          <xdr:col>3</xdr:col>
          <xdr:colOff>561975</xdr:colOff>
          <xdr:row>333</xdr:row>
          <xdr:rowOff>0</xdr:rowOff>
        </xdr:to>
        <xdr:sp macro="" textlink="">
          <xdr:nvSpPr>
            <xdr:cNvPr id="1084425" name="CheckBox_1_1_Ex1" hidden="1">
              <a:extLst>
                <a:ext uri="{63B3BB69-23CF-44E3-9099-C40C66FF867C}">
                  <a14:compatExt spid="_x0000_s1084425"/>
                </a:ext>
                <a:ext uri="{FF2B5EF4-FFF2-40B4-BE49-F238E27FC236}">
                  <a16:creationId xmlns:a16="http://schemas.microsoft.com/office/drawing/2014/main" id="{00000000-0008-0000-0900-000009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332</xdr:row>
          <xdr:rowOff>28575</xdr:rowOff>
        </xdr:from>
        <xdr:to>
          <xdr:col>17</xdr:col>
          <xdr:colOff>561975</xdr:colOff>
          <xdr:row>333</xdr:row>
          <xdr:rowOff>0</xdr:rowOff>
        </xdr:to>
        <xdr:sp macro="" textlink="">
          <xdr:nvSpPr>
            <xdr:cNvPr id="1084426" name="CheckBox_4_2_Ex" hidden="1">
              <a:extLst>
                <a:ext uri="{63B3BB69-23CF-44E3-9099-C40C66FF867C}">
                  <a14:compatExt spid="_x0000_s1084426"/>
                </a:ext>
                <a:ext uri="{FF2B5EF4-FFF2-40B4-BE49-F238E27FC236}">
                  <a16:creationId xmlns:a16="http://schemas.microsoft.com/office/drawing/2014/main" id="{00000000-0008-0000-0900-00000A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332</xdr:row>
          <xdr:rowOff>28575</xdr:rowOff>
        </xdr:from>
        <xdr:to>
          <xdr:col>5</xdr:col>
          <xdr:colOff>561975</xdr:colOff>
          <xdr:row>333</xdr:row>
          <xdr:rowOff>0</xdr:rowOff>
        </xdr:to>
        <xdr:sp macro="" textlink="">
          <xdr:nvSpPr>
            <xdr:cNvPr id="1084427" name="CheckBox_1_2_Ex" hidden="1">
              <a:extLst>
                <a:ext uri="{63B3BB69-23CF-44E3-9099-C40C66FF867C}">
                  <a14:compatExt spid="_x0000_s1084427"/>
                </a:ext>
                <a:ext uri="{FF2B5EF4-FFF2-40B4-BE49-F238E27FC236}">
                  <a16:creationId xmlns:a16="http://schemas.microsoft.com/office/drawing/2014/main" id="{00000000-0008-0000-0900-00000B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332</xdr:row>
          <xdr:rowOff>28575</xdr:rowOff>
        </xdr:from>
        <xdr:to>
          <xdr:col>7</xdr:col>
          <xdr:colOff>561975</xdr:colOff>
          <xdr:row>333</xdr:row>
          <xdr:rowOff>0</xdr:rowOff>
        </xdr:to>
        <xdr:sp macro="" textlink="">
          <xdr:nvSpPr>
            <xdr:cNvPr id="1084428" name="CheckBox_2_1_Ex1" hidden="1">
              <a:extLst>
                <a:ext uri="{63B3BB69-23CF-44E3-9099-C40C66FF867C}">
                  <a14:compatExt spid="_x0000_s1084428"/>
                </a:ext>
                <a:ext uri="{FF2B5EF4-FFF2-40B4-BE49-F238E27FC236}">
                  <a16:creationId xmlns:a16="http://schemas.microsoft.com/office/drawing/2014/main" id="{00000000-0008-0000-0900-00000C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332</xdr:row>
          <xdr:rowOff>28575</xdr:rowOff>
        </xdr:from>
        <xdr:to>
          <xdr:col>9</xdr:col>
          <xdr:colOff>561975</xdr:colOff>
          <xdr:row>333</xdr:row>
          <xdr:rowOff>0</xdr:rowOff>
        </xdr:to>
        <xdr:sp macro="" textlink="">
          <xdr:nvSpPr>
            <xdr:cNvPr id="1084429" name="CheckBox_2_2_Ex" hidden="1">
              <a:extLst>
                <a:ext uri="{63B3BB69-23CF-44E3-9099-C40C66FF867C}">
                  <a14:compatExt spid="_x0000_s1084429"/>
                </a:ext>
                <a:ext uri="{FF2B5EF4-FFF2-40B4-BE49-F238E27FC236}">
                  <a16:creationId xmlns:a16="http://schemas.microsoft.com/office/drawing/2014/main" id="{00000000-0008-0000-0900-00000D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332</xdr:row>
          <xdr:rowOff>28575</xdr:rowOff>
        </xdr:from>
        <xdr:to>
          <xdr:col>11</xdr:col>
          <xdr:colOff>561975</xdr:colOff>
          <xdr:row>333</xdr:row>
          <xdr:rowOff>0</xdr:rowOff>
        </xdr:to>
        <xdr:sp macro="" textlink="">
          <xdr:nvSpPr>
            <xdr:cNvPr id="1084430" name="CheckBox_3_1_Ex1" hidden="1">
              <a:extLst>
                <a:ext uri="{63B3BB69-23CF-44E3-9099-C40C66FF867C}">
                  <a14:compatExt spid="_x0000_s1084430"/>
                </a:ext>
                <a:ext uri="{FF2B5EF4-FFF2-40B4-BE49-F238E27FC236}">
                  <a16:creationId xmlns:a16="http://schemas.microsoft.com/office/drawing/2014/main" id="{00000000-0008-0000-0900-00000E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332</xdr:row>
          <xdr:rowOff>28575</xdr:rowOff>
        </xdr:from>
        <xdr:to>
          <xdr:col>13</xdr:col>
          <xdr:colOff>552450</xdr:colOff>
          <xdr:row>333</xdr:row>
          <xdr:rowOff>0</xdr:rowOff>
        </xdr:to>
        <xdr:sp macro="" textlink="">
          <xdr:nvSpPr>
            <xdr:cNvPr id="1084431" name="CheckBox_3_2_Ex" hidden="1">
              <a:extLst>
                <a:ext uri="{63B3BB69-23CF-44E3-9099-C40C66FF867C}">
                  <a14:compatExt spid="_x0000_s1084431"/>
                </a:ext>
                <a:ext uri="{FF2B5EF4-FFF2-40B4-BE49-F238E27FC236}">
                  <a16:creationId xmlns:a16="http://schemas.microsoft.com/office/drawing/2014/main" id="{00000000-0008-0000-0900-00000F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332</xdr:row>
          <xdr:rowOff>28575</xdr:rowOff>
        </xdr:from>
        <xdr:to>
          <xdr:col>15</xdr:col>
          <xdr:colOff>561975</xdr:colOff>
          <xdr:row>333</xdr:row>
          <xdr:rowOff>0</xdr:rowOff>
        </xdr:to>
        <xdr:sp macro="" textlink="">
          <xdr:nvSpPr>
            <xdr:cNvPr id="1084432" name="CheckBox_4_1_Ex1" hidden="1">
              <a:extLst>
                <a:ext uri="{63B3BB69-23CF-44E3-9099-C40C66FF867C}">
                  <a14:compatExt spid="_x0000_s1084432"/>
                </a:ext>
                <a:ext uri="{FF2B5EF4-FFF2-40B4-BE49-F238E27FC236}">
                  <a16:creationId xmlns:a16="http://schemas.microsoft.com/office/drawing/2014/main" id="{00000000-0008-0000-0900-000010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351</xdr:row>
          <xdr:rowOff>28575</xdr:rowOff>
        </xdr:from>
        <xdr:to>
          <xdr:col>3</xdr:col>
          <xdr:colOff>561975</xdr:colOff>
          <xdr:row>352</xdr:row>
          <xdr:rowOff>0</xdr:rowOff>
        </xdr:to>
        <xdr:sp macro="" textlink="">
          <xdr:nvSpPr>
            <xdr:cNvPr id="1084433" name="CheckBox_1_1_Ex2" hidden="1">
              <a:extLst>
                <a:ext uri="{63B3BB69-23CF-44E3-9099-C40C66FF867C}">
                  <a14:compatExt spid="_x0000_s1084433"/>
                </a:ext>
                <a:ext uri="{FF2B5EF4-FFF2-40B4-BE49-F238E27FC236}">
                  <a16:creationId xmlns:a16="http://schemas.microsoft.com/office/drawing/2014/main" id="{00000000-0008-0000-0900-000011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351</xdr:row>
          <xdr:rowOff>28575</xdr:rowOff>
        </xdr:from>
        <xdr:to>
          <xdr:col>7</xdr:col>
          <xdr:colOff>561975</xdr:colOff>
          <xdr:row>352</xdr:row>
          <xdr:rowOff>0</xdr:rowOff>
        </xdr:to>
        <xdr:sp macro="" textlink="">
          <xdr:nvSpPr>
            <xdr:cNvPr id="1084434" name="CheckBox_2_1_Ex2" hidden="1">
              <a:extLst>
                <a:ext uri="{63B3BB69-23CF-44E3-9099-C40C66FF867C}">
                  <a14:compatExt spid="_x0000_s1084434"/>
                </a:ext>
                <a:ext uri="{FF2B5EF4-FFF2-40B4-BE49-F238E27FC236}">
                  <a16:creationId xmlns:a16="http://schemas.microsoft.com/office/drawing/2014/main" id="{00000000-0008-0000-0900-000012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351</xdr:row>
          <xdr:rowOff>28575</xdr:rowOff>
        </xdr:from>
        <xdr:to>
          <xdr:col>11</xdr:col>
          <xdr:colOff>561975</xdr:colOff>
          <xdr:row>352</xdr:row>
          <xdr:rowOff>0</xdr:rowOff>
        </xdr:to>
        <xdr:sp macro="" textlink="">
          <xdr:nvSpPr>
            <xdr:cNvPr id="1084435" name="CheckBox_3_1_Ex2" hidden="1">
              <a:extLst>
                <a:ext uri="{63B3BB69-23CF-44E3-9099-C40C66FF867C}">
                  <a14:compatExt spid="_x0000_s1084435"/>
                </a:ext>
                <a:ext uri="{FF2B5EF4-FFF2-40B4-BE49-F238E27FC236}">
                  <a16:creationId xmlns:a16="http://schemas.microsoft.com/office/drawing/2014/main" id="{00000000-0008-0000-0900-000013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351</xdr:row>
          <xdr:rowOff>28575</xdr:rowOff>
        </xdr:from>
        <xdr:to>
          <xdr:col>15</xdr:col>
          <xdr:colOff>561975</xdr:colOff>
          <xdr:row>352</xdr:row>
          <xdr:rowOff>0</xdr:rowOff>
        </xdr:to>
        <xdr:sp macro="" textlink="">
          <xdr:nvSpPr>
            <xdr:cNvPr id="1084436" name="CheckBox_4_1_Ex2" hidden="1">
              <a:extLst>
                <a:ext uri="{63B3BB69-23CF-44E3-9099-C40C66FF867C}">
                  <a14:compatExt spid="_x0000_s1084436"/>
                </a:ext>
                <a:ext uri="{FF2B5EF4-FFF2-40B4-BE49-F238E27FC236}">
                  <a16:creationId xmlns:a16="http://schemas.microsoft.com/office/drawing/2014/main" id="{00000000-0008-0000-0900-000014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60</xdr:row>
          <xdr:rowOff>66675</xdr:rowOff>
        </xdr:from>
        <xdr:to>
          <xdr:col>1</xdr:col>
          <xdr:colOff>5400675</xdr:colOff>
          <xdr:row>60</xdr:row>
          <xdr:rowOff>428625</xdr:rowOff>
        </xdr:to>
        <xdr:sp macro="" textlink="">
          <xdr:nvSpPr>
            <xdr:cNvPr id="1084437" name="AlarmIndicator" hidden="1">
              <a:extLst>
                <a:ext uri="{63B3BB69-23CF-44E3-9099-C40C66FF867C}">
                  <a14:compatExt spid="_x0000_s1084437"/>
                </a:ext>
                <a:ext uri="{FF2B5EF4-FFF2-40B4-BE49-F238E27FC236}">
                  <a16:creationId xmlns:a16="http://schemas.microsoft.com/office/drawing/2014/main" id="{00000000-0008-0000-0900-000015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435</xdr:row>
          <xdr:rowOff>57150</xdr:rowOff>
        </xdr:from>
        <xdr:to>
          <xdr:col>3</xdr:col>
          <xdr:colOff>552450</xdr:colOff>
          <xdr:row>435</xdr:row>
          <xdr:rowOff>419100</xdr:rowOff>
        </xdr:to>
        <xdr:sp macro="" textlink="">
          <xdr:nvSpPr>
            <xdr:cNvPr id="1084438" name="Loop1_Calculation" hidden="1">
              <a:extLst>
                <a:ext uri="{63B3BB69-23CF-44E3-9099-C40C66FF867C}">
                  <a14:compatExt spid="_x0000_s1084438"/>
                </a:ext>
                <a:ext uri="{FF2B5EF4-FFF2-40B4-BE49-F238E27FC236}">
                  <a16:creationId xmlns:a16="http://schemas.microsoft.com/office/drawing/2014/main" id="{00000000-0008-0000-0900-000016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80</xdr:row>
          <xdr:rowOff>57150</xdr:rowOff>
        </xdr:from>
        <xdr:to>
          <xdr:col>3</xdr:col>
          <xdr:colOff>561975</xdr:colOff>
          <xdr:row>80</xdr:row>
          <xdr:rowOff>419100</xdr:rowOff>
        </xdr:to>
        <xdr:sp macro="" textlink="">
          <xdr:nvSpPr>
            <xdr:cNvPr id="1084439" name="Loop1" hidden="1">
              <a:extLst>
                <a:ext uri="{63B3BB69-23CF-44E3-9099-C40C66FF867C}">
                  <a14:compatExt spid="_x0000_s1084439"/>
                </a:ext>
                <a:ext uri="{FF2B5EF4-FFF2-40B4-BE49-F238E27FC236}">
                  <a16:creationId xmlns:a16="http://schemas.microsoft.com/office/drawing/2014/main" id="{00000000-0008-0000-0900-000017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828675</xdr:colOff>
          <xdr:row>583</xdr:row>
          <xdr:rowOff>28575</xdr:rowOff>
        </xdr:from>
        <xdr:to>
          <xdr:col>1</xdr:col>
          <xdr:colOff>4638675</xdr:colOff>
          <xdr:row>587</xdr:row>
          <xdr:rowOff>142875</xdr:rowOff>
        </xdr:to>
        <xdr:sp macro="" textlink="">
          <xdr:nvSpPr>
            <xdr:cNvPr id="1084440" name="Calculate_FDnet_2" hidden="1">
              <a:extLst>
                <a:ext uri="{63B3BB69-23CF-44E3-9099-C40C66FF867C}">
                  <a14:compatExt spid="_x0000_s1084440"/>
                </a:ext>
                <a:ext uri="{FF2B5EF4-FFF2-40B4-BE49-F238E27FC236}">
                  <a16:creationId xmlns:a16="http://schemas.microsoft.com/office/drawing/2014/main" id="{00000000-0008-0000-0900-000018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2352675</xdr:colOff>
          <xdr:row>405</xdr:row>
          <xdr:rowOff>28575</xdr:rowOff>
        </xdr:from>
        <xdr:to>
          <xdr:col>1</xdr:col>
          <xdr:colOff>5400675</xdr:colOff>
          <xdr:row>406</xdr:row>
          <xdr:rowOff>180975</xdr:rowOff>
        </xdr:to>
        <xdr:sp macro="" textlink="">
          <xdr:nvSpPr>
            <xdr:cNvPr id="1084441" name="ChooseCableTyp" hidden="1">
              <a:extLst>
                <a:ext uri="{63B3BB69-23CF-44E3-9099-C40C66FF867C}">
                  <a14:compatExt spid="_x0000_s1084441"/>
                </a:ext>
                <a:ext uri="{FF2B5EF4-FFF2-40B4-BE49-F238E27FC236}">
                  <a16:creationId xmlns:a16="http://schemas.microsoft.com/office/drawing/2014/main" id="{00000000-0008-0000-0900-000019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876300</xdr:colOff>
          <xdr:row>39</xdr:row>
          <xdr:rowOff>47625</xdr:rowOff>
        </xdr:from>
        <xdr:to>
          <xdr:col>1</xdr:col>
          <xdr:colOff>4686300</xdr:colOff>
          <xdr:row>44</xdr:row>
          <xdr:rowOff>0</xdr:rowOff>
        </xdr:to>
        <xdr:sp macro="" textlink="">
          <xdr:nvSpPr>
            <xdr:cNvPr id="1084452" name="Calculate_FDnet_1" hidden="1">
              <a:extLst>
                <a:ext uri="{63B3BB69-23CF-44E3-9099-C40C66FF867C}">
                  <a14:compatExt spid="_x0000_s1084452"/>
                </a:ext>
                <a:ext uri="{FF2B5EF4-FFF2-40B4-BE49-F238E27FC236}">
                  <a16:creationId xmlns:a16="http://schemas.microsoft.com/office/drawing/2014/main" id="{00000000-0008-0000-0900-000024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25</xdr:row>
          <xdr:rowOff>38100</xdr:rowOff>
        </xdr:from>
        <xdr:to>
          <xdr:col>3</xdr:col>
          <xdr:colOff>419100</xdr:colOff>
          <xdr:row>28</xdr:row>
          <xdr:rowOff>142875</xdr:rowOff>
        </xdr:to>
        <xdr:sp macro="" textlink="">
          <xdr:nvSpPr>
            <xdr:cNvPr id="1084479" name="Object 63" hidden="1">
              <a:extLst>
                <a:ext uri="{63B3BB69-23CF-44E3-9099-C40C66FF867C}">
                  <a14:compatExt spid="_x0000_s1084479"/>
                </a:ext>
                <a:ext uri="{FF2B5EF4-FFF2-40B4-BE49-F238E27FC236}">
                  <a16:creationId xmlns:a16="http://schemas.microsoft.com/office/drawing/2014/main" id="{00000000-0008-0000-0900-00003F8C1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2352675</xdr:colOff>
          <xdr:row>67</xdr:row>
          <xdr:rowOff>57150</xdr:rowOff>
        </xdr:from>
        <xdr:to>
          <xdr:col>1</xdr:col>
          <xdr:colOff>5400675</xdr:colOff>
          <xdr:row>67</xdr:row>
          <xdr:rowOff>419100</xdr:rowOff>
        </xdr:to>
        <xdr:sp macro="" textlink="">
          <xdr:nvSpPr>
            <xdr:cNvPr id="1084480" name="CurrentSelection" hidden="1">
              <a:extLst>
                <a:ext uri="{63B3BB69-23CF-44E3-9099-C40C66FF867C}">
                  <a14:compatExt spid="_x0000_s1084480"/>
                </a:ext>
                <a:ext uri="{FF2B5EF4-FFF2-40B4-BE49-F238E27FC236}">
                  <a16:creationId xmlns:a16="http://schemas.microsoft.com/office/drawing/2014/main" id="{00000000-0008-0000-0900-0000408C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56</xdr:row>
          <xdr:rowOff>28575</xdr:rowOff>
        </xdr:from>
        <xdr:to>
          <xdr:col>1</xdr:col>
          <xdr:colOff>1371600</xdr:colOff>
          <xdr:row>64</xdr:row>
          <xdr:rowOff>38100</xdr:rowOff>
        </xdr:to>
        <xdr:sp macro="" textlink="">
          <xdr:nvSpPr>
            <xdr:cNvPr id="1085444" name="Object 4" hidden="1">
              <a:extLst>
                <a:ext uri="{63B3BB69-23CF-44E3-9099-C40C66FF867C}">
                  <a14:compatExt spid="_x0000_s1085444"/>
                </a:ext>
                <a:ext uri="{FF2B5EF4-FFF2-40B4-BE49-F238E27FC236}">
                  <a16:creationId xmlns:a16="http://schemas.microsoft.com/office/drawing/2014/main" id="{00000000-0008-0000-0A00-000004901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62</xdr:row>
          <xdr:rowOff>38100</xdr:rowOff>
        </xdr:from>
        <xdr:to>
          <xdr:col>2</xdr:col>
          <xdr:colOff>981075</xdr:colOff>
          <xdr:row>62</xdr:row>
          <xdr:rowOff>276225</xdr:rowOff>
        </xdr:to>
        <xdr:sp macro="" textlink="">
          <xdr:nvSpPr>
            <xdr:cNvPr id="18443" name="Drop Down 11" hidden="1">
              <a:extLst>
                <a:ext uri="{63B3BB69-23CF-44E3-9099-C40C66FF867C}">
                  <a14:compatExt spid="_x0000_s18443"/>
                </a:ext>
                <a:ext uri="{FF2B5EF4-FFF2-40B4-BE49-F238E27FC236}">
                  <a16:creationId xmlns:a16="http://schemas.microsoft.com/office/drawing/2014/main" id="{00000000-0008-0000-0B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xdr:row>
          <xdr:rowOff>38100</xdr:rowOff>
        </xdr:from>
        <xdr:to>
          <xdr:col>2</xdr:col>
          <xdr:colOff>981075</xdr:colOff>
          <xdr:row>63</xdr:row>
          <xdr:rowOff>276225</xdr:rowOff>
        </xdr:to>
        <xdr:sp macro="" textlink="">
          <xdr:nvSpPr>
            <xdr:cNvPr id="18444" name="Drop Down 12" hidden="1">
              <a:extLst>
                <a:ext uri="{63B3BB69-23CF-44E3-9099-C40C66FF867C}">
                  <a14:compatExt spid="_x0000_s18444"/>
                </a:ext>
                <a:ext uri="{FF2B5EF4-FFF2-40B4-BE49-F238E27FC236}">
                  <a16:creationId xmlns:a16="http://schemas.microsoft.com/office/drawing/2014/main" id="{00000000-0008-0000-0B00-00000C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38100</xdr:rowOff>
        </xdr:from>
        <xdr:to>
          <xdr:col>2</xdr:col>
          <xdr:colOff>981075</xdr:colOff>
          <xdr:row>65</xdr:row>
          <xdr:rowOff>276225</xdr:rowOff>
        </xdr:to>
        <xdr:sp macro="" textlink="">
          <xdr:nvSpPr>
            <xdr:cNvPr id="18446" name="Drop Down 14" hidden="1">
              <a:extLst>
                <a:ext uri="{63B3BB69-23CF-44E3-9099-C40C66FF867C}">
                  <a14:compatExt spid="_x0000_s18446"/>
                </a:ext>
                <a:ext uri="{FF2B5EF4-FFF2-40B4-BE49-F238E27FC236}">
                  <a16:creationId xmlns:a16="http://schemas.microsoft.com/office/drawing/2014/main" id="{00000000-0008-0000-0B00-00000E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31</xdr:row>
          <xdr:rowOff>28575</xdr:rowOff>
        </xdr:from>
        <xdr:to>
          <xdr:col>6</xdr:col>
          <xdr:colOff>447675</xdr:colOff>
          <xdr:row>35</xdr:row>
          <xdr:rowOff>66675</xdr:rowOff>
        </xdr:to>
        <xdr:sp macro="" textlink="">
          <xdr:nvSpPr>
            <xdr:cNvPr id="18447" name="Object 15" hidden="1">
              <a:extLst>
                <a:ext uri="{63B3BB69-23CF-44E3-9099-C40C66FF867C}">
                  <a14:compatExt spid="_x0000_s18447"/>
                </a:ext>
                <a:ext uri="{FF2B5EF4-FFF2-40B4-BE49-F238E27FC236}">
                  <a16:creationId xmlns:a16="http://schemas.microsoft.com/office/drawing/2014/main" id="{00000000-0008-0000-0B00-00000F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73</xdr:row>
          <xdr:rowOff>38100</xdr:rowOff>
        </xdr:from>
        <xdr:to>
          <xdr:col>4</xdr:col>
          <xdr:colOff>1076325</xdr:colOff>
          <xdr:row>73</xdr:row>
          <xdr:rowOff>276225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C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74</xdr:row>
          <xdr:rowOff>38100</xdr:rowOff>
        </xdr:from>
        <xdr:to>
          <xdr:col>4</xdr:col>
          <xdr:colOff>1076325</xdr:colOff>
          <xdr:row>74</xdr:row>
          <xdr:rowOff>276225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C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38100</xdr:rowOff>
        </xdr:from>
        <xdr:to>
          <xdr:col>4</xdr:col>
          <xdr:colOff>1076325</xdr:colOff>
          <xdr:row>75</xdr:row>
          <xdr:rowOff>276225</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C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76</xdr:row>
          <xdr:rowOff>38100</xdr:rowOff>
        </xdr:from>
        <xdr:to>
          <xdr:col>4</xdr:col>
          <xdr:colOff>1076325</xdr:colOff>
          <xdr:row>76</xdr:row>
          <xdr:rowOff>276225</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C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38100</xdr:rowOff>
        </xdr:from>
        <xdr:to>
          <xdr:col>4</xdr:col>
          <xdr:colOff>1076325</xdr:colOff>
          <xdr:row>77</xdr:row>
          <xdr:rowOff>276225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C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38100</xdr:rowOff>
        </xdr:from>
        <xdr:to>
          <xdr:col>4</xdr:col>
          <xdr:colOff>1076325</xdr:colOff>
          <xdr:row>78</xdr:row>
          <xdr:rowOff>276225</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C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79</xdr:row>
          <xdr:rowOff>38100</xdr:rowOff>
        </xdr:from>
        <xdr:to>
          <xdr:col>4</xdr:col>
          <xdr:colOff>1076325</xdr:colOff>
          <xdr:row>79</xdr:row>
          <xdr:rowOff>276225</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C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80</xdr:row>
          <xdr:rowOff>38100</xdr:rowOff>
        </xdr:from>
        <xdr:to>
          <xdr:col>4</xdr:col>
          <xdr:colOff>1076325</xdr:colOff>
          <xdr:row>80</xdr:row>
          <xdr:rowOff>276225</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C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62.xml"/><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control" Target="../activeX/activeX75.xml"/><Relationship Id="rId21" Type="http://schemas.openxmlformats.org/officeDocument/2006/relationships/control" Target="../activeX/activeX66.xml"/><Relationship Id="rId34" Type="http://schemas.openxmlformats.org/officeDocument/2006/relationships/image" Target="../media/image76.emf"/><Relationship Id="rId42" Type="http://schemas.openxmlformats.org/officeDocument/2006/relationships/image" Target="../media/image80.emf"/><Relationship Id="rId47" Type="http://schemas.openxmlformats.org/officeDocument/2006/relationships/control" Target="../activeX/activeX79.xml"/><Relationship Id="rId50" Type="http://schemas.openxmlformats.org/officeDocument/2006/relationships/image" Target="../media/image84.emf"/><Relationship Id="rId55" Type="http://schemas.openxmlformats.org/officeDocument/2006/relationships/control" Target="../activeX/activeX83.xml"/><Relationship Id="rId7" Type="http://schemas.openxmlformats.org/officeDocument/2006/relationships/oleObject" Target="../embeddings/oleObject1.bin"/><Relationship Id="rId2" Type="http://schemas.openxmlformats.org/officeDocument/2006/relationships/printerSettings" Target="../printerSettings/printerSettings28.bin"/><Relationship Id="rId16" Type="http://schemas.openxmlformats.org/officeDocument/2006/relationships/image" Target="../media/image67.emf"/><Relationship Id="rId29" Type="http://schemas.openxmlformats.org/officeDocument/2006/relationships/control" Target="../activeX/activeX70.xml"/><Relationship Id="rId11" Type="http://schemas.openxmlformats.org/officeDocument/2006/relationships/control" Target="../activeX/activeX61.xml"/><Relationship Id="rId24" Type="http://schemas.openxmlformats.org/officeDocument/2006/relationships/image" Target="../media/image71.emf"/><Relationship Id="rId32" Type="http://schemas.openxmlformats.org/officeDocument/2006/relationships/image" Target="../media/image75.emf"/><Relationship Id="rId37" Type="http://schemas.openxmlformats.org/officeDocument/2006/relationships/control" Target="../activeX/activeX74.xml"/><Relationship Id="rId40" Type="http://schemas.openxmlformats.org/officeDocument/2006/relationships/image" Target="../media/image79.emf"/><Relationship Id="rId45" Type="http://schemas.openxmlformats.org/officeDocument/2006/relationships/control" Target="../activeX/activeX78.xml"/><Relationship Id="rId53" Type="http://schemas.openxmlformats.org/officeDocument/2006/relationships/control" Target="../activeX/activeX82.xml"/><Relationship Id="rId58" Type="http://schemas.openxmlformats.org/officeDocument/2006/relationships/image" Target="../media/image88.emf"/><Relationship Id="rId5" Type="http://schemas.openxmlformats.org/officeDocument/2006/relationships/vmlDrawing" Target="../drawings/vmlDrawing13.vml"/><Relationship Id="rId61" Type="http://schemas.openxmlformats.org/officeDocument/2006/relationships/comments" Target="../comments6.xml"/><Relationship Id="rId19" Type="http://schemas.openxmlformats.org/officeDocument/2006/relationships/control" Target="../activeX/activeX65.xml"/><Relationship Id="rId14" Type="http://schemas.openxmlformats.org/officeDocument/2006/relationships/image" Target="../media/image66.emf"/><Relationship Id="rId22" Type="http://schemas.openxmlformats.org/officeDocument/2006/relationships/image" Target="../media/image70.emf"/><Relationship Id="rId27" Type="http://schemas.openxmlformats.org/officeDocument/2006/relationships/control" Target="../activeX/activeX69.xml"/><Relationship Id="rId30" Type="http://schemas.openxmlformats.org/officeDocument/2006/relationships/image" Target="../media/image74.emf"/><Relationship Id="rId35" Type="http://schemas.openxmlformats.org/officeDocument/2006/relationships/control" Target="../activeX/activeX73.xml"/><Relationship Id="rId43" Type="http://schemas.openxmlformats.org/officeDocument/2006/relationships/control" Target="../activeX/activeX77.xml"/><Relationship Id="rId48" Type="http://schemas.openxmlformats.org/officeDocument/2006/relationships/image" Target="../media/image83.emf"/><Relationship Id="rId56" Type="http://schemas.openxmlformats.org/officeDocument/2006/relationships/image" Target="../media/image87.emf"/><Relationship Id="rId8" Type="http://schemas.openxmlformats.org/officeDocument/2006/relationships/image" Target="../media/image63.emf"/><Relationship Id="rId51" Type="http://schemas.openxmlformats.org/officeDocument/2006/relationships/control" Target="../activeX/activeX81.xml"/><Relationship Id="rId3" Type="http://schemas.openxmlformats.org/officeDocument/2006/relationships/printerSettings" Target="../printerSettings/printerSettings29.bin"/><Relationship Id="rId12" Type="http://schemas.openxmlformats.org/officeDocument/2006/relationships/image" Target="../media/image65.emf"/><Relationship Id="rId17" Type="http://schemas.openxmlformats.org/officeDocument/2006/relationships/control" Target="../activeX/activeX64.xml"/><Relationship Id="rId25" Type="http://schemas.openxmlformats.org/officeDocument/2006/relationships/control" Target="../activeX/activeX68.xml"/><Relationship Id="rId33" Type="http://schemas.openxmlformats.org/officeDocument/2006/relationships/control" Target="../activeX/activeX72.xml"/><Relationship Id="rId38" Type="http://schemas.openxmlformats.org/officeDocument/2006/relationships/image" Target="../media/image78.emf"/><Relationship Id="rId46" Type="http://schemas.openxmlformats.org/officeDocument/2006/relationships/image" Target="../media/image82.emf"/><Relationship Id="rId59" Type="http://schemas.openxmlformats.org/officeDocument/2006/relationships/control" Target="../activeX/activeX85.xml"/><Relationship Id="rId20" Type="http://schemas.openxmlformats.org/officeDocument/2006/relationships/image" Target="../media/image69.emf"/><Relationship Id="rId41" Type="http://schemas.openxmlformats.org/officeDocument/2006/relationships/control" Target="../activeX/activeX76.xml"/><Relationship Id="rId54" Type="http://schemas.openxmlformats.org/officeDocument/2006/relationships/image" Target="../media/image86.emf"/><Relationship Id="rId1" Type="http://schemas.openxmlformats.org/officeDocument/2006/relationships/printerSettings" Target="../printerSettings/printerSettings27.bin"/><Relationship Id="rId6" Type="http://schemas.openxmlformats.org/officeDocument/2006/relationships/vmlDrawing" Target="../drawings/vmlDrawing14.vml"/><Relationship Id="rId15" Type="http://schemas.openxmlformats.org/officeDocument/2006/relationships/control" Target="../activeX/activeX63.xml"/><Relationship Id="rId23" Type="http://schemas.openxmlformats.org/officeDocument/2006/relationships/control" Target="../activeX/activeX67.xml"/><Relationship Id="rId28" Type="http://schemas.openxmlformats.org/officeDocument/2006/relationships/image" Target="../media/image73.emf"/><Relationship Id="rId36" Type="http://schemas.openxmlformats.org/officeDocument/2006/relationships/image" Target="../media/image77.emf"/><Relationship Id="rId49" Type="http://schemas.openxmlformats.org/officeDocument/2006/relationships/control" Target="../activeX/activeX80.xml"/><Relationship Id="rId57" Type="http://schemas.openxmlformats.org/officeDocument/2006/relationships/control" Target="../activeX/activeX84.xml"/><Relationship Id="rId10" Type="http://schemas.openxmlformats.org/officeDocument/2006/relationships/image" Target="../media/image64.emf"/><Relationship Id="rId31" Type="http://schemas.openxmlformats.org/officeDocument/2006/relationships/control" Target="../activeX/activeX71.xml"/><Relationship Id="rId44" Type="http://schemas.openxmlformats.org/officeDocument/2006/relationships/image" Target="../media/image81.emf"/><Relationship Id="rId52" Type="http://schemas.openxmlformats.org/officeDocument/2006/relationships/image" Target="../media/image85.emf"/><Relationship Id="rId60" Type="http://schemas.openxmlformats.org/officeDocument/2006/relationships/image" Target="../media/image89.emf"/><Relationship Id="rId4" Type="http://schemas.openxmlformats.org/officeDocument/2006/relationships/drawing" Target="../drawings/drawing6.xml"/><Relationship Id="rId9" Type="http://schemas.openxmlformats.org/officeDocument/2006/relationships/control" Target="../activeX/activeX60.xml"/></Relationships>
</file>

<file path=xl/worksheets/_rels/sheet11.xml.rels><?xml version="1.0" encoding="UTF-8" standalone="yes"?>
<Relationships xmlns="http://schemas.openxmlformats.org/package/2006/relationships"><Relationship Id="rId8" Type="http://schemas.openxmlformats.org/officeDocument/2006/relationships/image" Target="../media/image90.emf"/><Relationship Id="rId3" Type="http://schemas.openxmlformats.org/officeDocument/2006/relationships/printerSettings" Target="../printerSettings/printerSettings32.bin"/><Relationship Id="rId7" Type="http://schemas.openxmlformats.org/officeDocument/2006/relationships/oleObject" Target="../embeddings/oleObject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vmlDrawing" Target="../drawings/vmlDrawing16.vml"/><Relationship Id="rId5" Type="http://schemas.openxmlformats.org/officeDocument/2006/relationships/vmlDrawing" Target="../drawings/vmlDrawing15.vm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8" Type="http://schemas.openxmlformats.org/officeDocument/2006/relationships/image" Target="../media/image91.emf"/><Relationship Id="rId3" Type="http://schemas.openxmlformats.org/officeDocument/2006/relationships/printerSettings" Target="../printerSettings/printerSettings35.bin"/><Relationship Id="rId7" Type="http://schemas.openxmlformats.org/officeDocument/2006/relationships/oleObject" Target="../embeddings/oleObject3.bin"/><Relationship Id="rId12" Type="http://schemas.openxmlformats.org/officeDocument/2006/relationships/comments" Target="../comments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18.vml"/><Relationship Id="rId11" Type="http://schemas.openxmlformats.org/officeDocument/2006/relationships/ctrlProp" Target="../ctrlProps/ctrlProp14.xml"/><Relationship Id="rId5" Type="http://schemas.openxmlformats.org/officeDocument/2006/relationships/vmlDrawing" Target="../drawings/vmlDrawing17.vml"/><Relationship Id="rId10" Type="http://schemas.openxmlformats.org/officeDocument/2006/relationships/ctrlProp" Target="../ctrlProps/ctrlProp13.xml"/><Relationship Id="rId4" Type="http://schemas.openxmlformats.org/officeDocument/2006/relationships/drawing" Target="../drawings/drawing8.xml"/><Relationship Id="rId9"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printerSettings" Target="../printerSettings/printerSettings38.bin"/><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20.vml"/><Relationship Id="rId11" Type="http://schemas.openxmlformats.org/officeDocument/2006/relationships/ctrlProp" Target="../ctrlProps/ctrlProp19.xml"/><Relationship Id="rId5" Type="http://schemas.openxmlformats.org/officeDocument/2006/relationships/vmlDrawing" Target="../drawings/vmlDrawing19.vml"/><Relationship Id="rId15" Type="http://schemas.openxmlformats.org/officeDocument/2006/relationships/comments" Target="../comments8.xml"/><Relationship Id="rId10" Type="http://schemas.openxmlformats.org/officeDocument/2006/relationships/ctrlProp" Target="../ctrlProps/ctrlProp18.xml"/><Relationship Id="rId4" Type="http://schemas.openxmlformats.org/officeDocument/2006/relationships/drawing" Target="../drawings/drawing9.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vmlDrawing" Target="../drawings/vmlDrawing21.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vmlDrawing" Target="../drawings/vmlDrawing22.vml"/></Relationships>
</file>

<file path=xl/worksheets/_rels/sheet16.xml.rels><?xml version="1.0" encoding="UTF-8" standalone="yes"?>
<Relationships xmlns="http://schemas.openxmlformats.org/package/2006/relationships"><Relationship Id="rId8" Type="http://schemas.openxmlformats.org/officeDocument/2006/relationships/image" Target="../media/image92.emf"/><Relationship Id="rId3" Type="http://schemas.openxmlformats.org/officeDocument/2006/relationships/printerSettings" Target="../printerSettings/printerSettings47.bin"/><Relationship Id="rId7" Type="http://schemas.openxmlformats.org/officeDocument/2006/relationships/oleObject" Target="../embeddings/oleObject4.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4.vml"/><Relationship Id="rId5" Type="http://schemas.openxmlformats.org/officeDocument/2006/relationships/vmlDrawing" Target="../drawings/vmlDrawing23.vml"/><Relationship Id="rId10" Type="http://schemas.openxmlformats.org/officeDocument/2006/relationships/image" Target="../media/image93.emf"/><Relationship Id="rId4" Type="http://schemas.openxmlformats.org/officeDocument/2006/relationships/drawing" Target="../drawings/drawing10.xml"/><Relationship Id="rId9" Type="http://schemas.openxmlformats.org/officeDocument/2006/relationships/oleObject" Target="../embeddings/oleObject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trlProp" Target="../ctrlProps/ctrlProp23.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26.vml"/><Relationship Id="rId5" Type="http://schemas.openxmlformats.org/officeDocument/2006/relationships/vmlDrawing" Target="../drawings/vmlDrawing25.vml"/><Relationship Id="rId4"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vmlDrawing" Target="../drawings/vmlDrawing27.vml"/></Relationships>
</file>

<file path=xl/worksheets/_rels/sheet19.xml.rels><?xml version="1.0" encoding="UTF-8" standalone="yes"?>
<Relationships xmlns="http://schemas.openxmlformats.org/package/2006/relationships"><Relationship Id="rId8" Type="http://schemas.openxmlformats.org/officeDocument/2006/relationships/image" Target="../media/image94.emf"/><Relationship Id="rId3" Type="http://schemas.openxmlformats.org/officeDocument/2006/relationships/printerSettings" Target="../printerSettings/printerSettings56.bin"/><Relationship Id="rId7" Type="http://schemas.openxmlformats.org/officeDocument/2006/relationships/oleObject" Target="../embeddings/oleObject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vmlDrawing" Target="../drawings/vmlDrawing29.vml"/><Relationship Id="rId5" Type="http://schemas.openxmlformats.org/officeDocument/2006/relationships/vmlDrawing" Target="../drawings/vmlDrawing28.vml"/><Relationship Id="rId10" Type="http://schemas.openxmlformats.org/officeDocument/2006/relationships/image" Target="../media/image95.emf"/><Relationship Id="rId4" Type="http://schemas.openxmlformats.org/officeDocument/2006/relationships/drawing" Target="../drawings/drawing12.xml"/><Relationship Id="rId9"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6" Type="http://schemas.openxmlformats.org/officeDocument/2006/relationships/image" Target="../media/image13.emf"/><Relationship Id="rId21" Type="http://schemas.openxmlformats.org/officeDocument/2006/relationships/control" Target="../activeX/activeX8.xml"/><Relationship Id="rId42" Type="http://schemas.openxmlformats.org/officeDocument/2006/relationships/image" Target="../media/image21.emf"/><Relationship Id="rId47" Type="http://schemas.openxmlformats.org/officeDocument/2006/relationships/image" Target="../media/image23.emf"/><Relationship Id="rId63" Type="http://schemas.openxmlformats.org/officeDocument/2006/relationships/image" Target="../media/image31.emf"/><Relationship Id="rId68" Type="http://schemas.openxmlformats.org/officeDocument/2006/relationships/control" Target="../activeX/activeX32.xml"/><Relationship Id="rId84" Type="http://schemas.openxmlformats.org/officeDocument/2006/relationships/control" Target="../activeX/activeX40.xml"/><Relationship Id="rId89" Type="http://schemas.openxmlformats.org/officeDocument/2006/relationships/image" Target="../media/image44.emf"/><Relationship Id="rId112" Type="http://schemas.openxmlformats.org/officeDocument/2006/relationships/control" Target="../activeX/activeX54.xml"/><Relationship Id="rId16" Type="http://schemas.openxmlformats.org/officeDocument/2006/relationships/image" Target="../media/image8.emf"/><Relationship Id="rId107" Type="http://schemas.openxmlformats.org/officeDocument/2006/relationships/image" Target="../media/image53.emf"/><Relationship Id="rId11" Type="http://schemas.openxmlformats.org/officeDocument/2006/relationships/control" Target="../activeX/activeX3.xml"/><Relationship Id="rId32" Type="http://schemas.openxmlformats.org/officeDocument/2006/relationships/image" Target="../media/image16.emf"/><Relationship Id="rId37" Type="http://schemas.openxmlformats.org/officeDocument/2006/relationships/control" Target="../activeX/activeX16.xml"/><Relationship Id="rId53" Type="http://schemas.openxmlformats.org/officeDocument/2006/relationships/image" Target="../media/image26.emf"/><Relationship Id="rId58" Type="http://schemas.openxmlformats.org/officeDocument/2006/relationships/control" Target="../activeX/activeX27.xml"/><Relationship Id="rId74" Type="http://schemas.openxmlformats.org/officeDocument/2006/relationships/control" Target="../activeX/activeX35.xml"/><Relationship Id="rId79" Type="http://schemas.openxmlformats.org/officeDocument/2006/relationships/image" Target="../media/image39.emf"/><Relationship Id="rId102" Type="http://schemas.openxmlformats.org/officeDocument/2006/relationships/control" Target="../activeX/activeX49.xml"/><Relationship Id="rId5" Type="http://schemas.openxmlformats.org/officeDocument/2006/relationships/vmlDrawing" Target="../drawings/vmlDrawing2.vml"/><Relationship Id="rId90" Type="http://schemas.openxmlformats.org/officeDocument/2006/relationships/control" Target="../activeX/activeX43.xml"/><Relationship Id="rId95" Type="http://schemas.openxmlformats.org/officeDocument/2006/relationships/image" Target="../media/image47.emf"/><Relationship Id="rId22" Type="http://schemas.openxmlformats.org/officeDocument/2006/relationships/image" Target="../media/image11.emf"/><Relationship Id="rId27" Type="http://schemas.openxmlformats.org/officeDocument/2006/relationships/control" Target="../activeX/activeX11.xml"/><Relationship Id="rId43" Type="http://schemas.openxmlformats.org/officeDocument/2006/relationships/control" Target="../activeX/activeX19.xml"/><Relationship Id="rId48" Type="http://schemas.openxmlformats.org/officeDocument/2006/relationships/control" Target="../activeX/activeX22.xml"/><Relationship Id="rId64" Type="http://schemas.openxmlformats.org/officeDocument/2006/relationships/control" Target="../activeX/activeX30.xml"/><Relationship Id="rId69" Type="http://schemas.openxmlformats.org/officeDocument/2006/relationships/image" Target="../media/image34.emf"/><Relationship Id="rId113" Type="http://schemas.openxmlformats.org/officeDocument/2006/relationships/image" Target="../media/image56.emf"/><Relationship Id="rId80" Type="http://schemas.openxmlformats.org/officeDocument/2006/relationships/control" Target="../activeX/activeX38.xml"/><Relationship Id="rId85" Type="http://schemas.openxmlformats.org/officeDocument/2006/relationships/image" Target="../media/image42.emf"/><Relationship Id="rId12" Type="http://schemas.openxmlformats.org/officeDocument/2006/relationships/image" Target="../media/image6.emf"/><Relationship Id="rId17" Type="http://schemas.openxmlformats.org/officeDocument/2006/relationships/control" Target="../activeX/activeX6.xml"/><Relationship Id="rId33" Type="http://schemas.openxmlformats.org/officeDocument/2006/relationships/control" Target="../activeX/activeX14.xml"/><Relationship Id="rId38" Type="http://schemas.openxmlformats.org/officeDocument/2006/relationships/image" Target="../media/image19.emf"/><Relationship Id="rId59" Type="http://schemas.openxmlformats.org/officeDocument/2006/relationships/image" Target="../media/image29.emf"/><Relationship Id="rId103" Type="http://schemas.openxmlformats.org/officeDocument/2006/relationships/image" Target="../media/image51.emf"/><Relationship Id="rId108" Type="http://schemas.openxmlformats.org/officeDocument/2006/relationships/control" Target="../activeX/activeX52.xml"/><Relationship Id="rId54" Type="http://schemas.openxmlformats.org/officeDocument/2006/relationships/control" Target="../activeX/activeX25.xml"/><Relationship Id="rId70" Type="http://schemas.openxmlformats.org/officeDocument/2006/relationships/control" Target="../activeX/activeX33.xml"/><Relationship Id="rId75" Type="http://schemas.openxmlformats.org/officeDocument/2006/relationships/image" Target="../media/image37.emf"/><Relationship Id="rId91" Type="http://schemas.openxmlformats.org/officeDocument/2006/relationships/image" Target="../media/image45.emf"/><Relationship Id="rId96" Type="http://schemas.openxmlformats.org/officeDocument/2006/relationships/control" Target="../activeX/activeX46.xml"/><Relationship Id="rId1" Type="http://schemas.openxmlformats.org/officeDocument/2006/relationships/printerSettings" Target="../printerSettings/printerSettings10.bin"/><Relationship Id="rId6" Type="http://schemas.openxmlformats.org/officeDocument/2006/relationships/vmlDrawing" Target="../drawings/vmlDrawing3.vml"/><Relationship Id="rId15" Type="http://schemas.openxmlformats.org/officeDocument/2006/relationships/control" Target="../activeX/activeX5.xml"/><Relationship Id="rId23" Type="http://schemas.openxmlformats.org/officeDocument/2006/relationships/control" Target="../activeX/activeX9.xml"/><Relationship Id="rId28" Type="http://schemas.openxmlformats.org/officeDocument/2006/relationships/image" Target="../media/image14.emf"/><Relationship Id="rId36" Type="http://schemas.openxmlformats.org/officeDocument/2006/relationships/image" Target="../media/image18.emf"/><Relationship Id="rId49" Type="http://schemas.openxmlformats.org/officeDocument/2006/relationships/image" Target="../media/image24.emf"/><Relationship Id="rId57" Type="http://schemas.openxmlformats.org/officeDocument/2006/relationships/image" Target="../media/image28.emf"/><Relationship Id="rId106" Type="http://schemas.openxmlformats.org/officeDocument/2006/relationships/control" Target="../activeX/activeX51.xml"/><Relationship Id="rId114" Type="http://schemas.openxmlformats.org/officeDocument/2006/relationships/control" Target="../activeX/activeX55.xml"/><Relationship Id="rId10" Type="http://schemas.openxmlformats.org/officeDocument/2006/relationships/image" Target="../media/image5.emf"/><Relationship Id="rId31" Type="http://schemas.openxmlformats.org/officeDocument/2006/relationships/control" Target="../activeX/activeX13.xml"/><Relationship Id="rId44" Type="http://schemas.openxmlformats.org/officeDocument/2006/relationships/control" Target="../activeX/activeX20.xml"/><Relationship Id="rId52" Type="http://schemas.openxmlformats.org/officeDocument/2006/relationships/control" Target="../activeX/activeX24.xml"/><Relationship Id="rId60" Type="http://schemas.openxmlformats.org/officeDocument/2006/relationships/control" Target="../activeX/activeX28.xml"/><Relationship Id="rId65" Type="http://schemas.openxmlformats.org/officeDocument/2006/relationships/image" Target="../media/image32.emf"/><Relationship Id="rId73" Type="http://schemas.openxmlformats.org/officeDocument/2006/relationships/image" Target="../media/image36.emf"/><Relationship Id="rId78" Type="http://schemas.openxmlformats.org/officeDocument/2006/relationships/control" Target="../activeX/activeX37.xml"/><Relationship Id="rId81" Type="http://schemas.openxmlformats.org/officeDocument/2006/relationships/image" Target="../media/image40.emf"/><Relationship Id="rId86" Type="http://schemas.openxmlformats.org/officeDocument/2006/relationships/control" Target="../activeX/activeX41.xml"/><Relationship Id="rId94" Type="http://schemas.openxmlformats.org/officeDocument/2006/relationships/control" Target="../activeX/activeX45.xml"/><Relationship Id="rId99" Type="http://schemas.openxmlformats.org/officeDocument/2006/relationships/image" Target="../media/image49.emf"/><Relationship Id="rId101" Type="http://schemas.openxmlformats.org/officeDocument/2006/relationships/image" Target="../media/image50.emf"/><Relationship Id="rId4" Type="http://schemas.openxmlformats.org/officeDocument/2006/relationships/drawing" Target="../drawings/drawing2.xml"/><Relationship Id="rId9" Type="http://schemas.openxmlformats.org/officeDocument/2006/relationships/control" Target="../activeX/activeX2.xml"/><Relationship Id="rId13" Type="http://schemas.openxmlformats.org/officeDocument/2006/relationships/control" Target="../activeX/activeX4.xml"/><Relationship Id="rId18" Type="http://schemas.openxmlformats.org/officeDocument/2006/relationships/image" Target="../media/image9.emf"/><Relationship Id="rId39" Type="http://schemas.openxmlformats.org/officeDocument/2006/relationships/control" Target="../activeX/activeX17.xml"/><Relationship Id="rId109" Type="http://schemas.openxmlformats.org/officeDocument/2006/relationships/image" Target="../media/image54.emf"/><Relationship Id="rId34" Type="http://schemas.openxmlformats.org/officeDocument/2006/relationships/image" Target="../media/image17.emf"/><Relationship Id="rId50" Type="http://schemas.openxmlformats.org/officeDocument/2006/relationships/control" Target="../activeX/activeX23.xml"/><Relationship Id="rId55" Type="http://schemas.openxmlformats.org/officeDocument/2006/relationships/image" Target="../media/image27.emf"/><Relationship Id="rId76" Type="http://schemas.openxmlformats.org/officeDocument/2006/relationships/control" Target="../activeX/activeX36.xml"/><Relationship Id="rId97" Type="http://schemas.openxmlformats.org/officeDocument/2006/relationships/image" Target="../media/image48.emf"/><Relationship Id="rId104" Type="http://schemas.openxmlformats.org/officeDocument/2006/relationships/control" Target="../activeX/activeX50.xml"/><Relationship Id="rId7" Type="http://schemas.openxmlformats.org/officeDocument/2006/relationships/control" Target="../activeX/activeX1.xml"/><Relationship Id="rId71" Type="http://schemas.openxmlformats.org/officeDocument/2006/relationships/image" Target="../media/image35.emf"/><Relationship Id="rId92" Type="http://schemas.openxmlformats.org/officeDocument/2006/relationships/control" Target="../activeX/activeX44.xml"/><Relationship Id="rId2" Type="http://schemas.openxmlformats.org/officeDocument/2006/relationships/printerSettings" Target="../printerSettings/printerSettings11.bin"/><Relationship Id="rId29" Type="http://schemas.openxmlformats.org/officeDocument/2006/relationships/control" Target="../activeX/activeX12.xml"/><Relationship Id="rId24" Type="http://schemas.openxmlformats.org/officeDocument/2006/relationships/image" Target="../media/image12.emf"/><Relationship Id="rId40" Type="http://schemas.openxmlformats.org/officeDocument/2006/relationships/image" Target="../media/image20.emf"/><Relationship Id="rId45" Type="http://schemas.openxmlformats.org/officeDocument/2006/relationships/image" Target="../media/image22.emf"/><Relationship Id="rId66" Type="http://schemas.openxmlformats.org/officeDocument/2006/relationships/control" Target="../activeX/activeX31.xml"/><Relationship Id="rId87" Type="http://schemas.openxmlformats.org/officeDocument/2006/relationships/image" Target="../media/image43.emf"/><Relationship Id="rId110" Type="http://schemas.openxmlformats.org/officeDocument/2006/relationships/control" Target="../activeX/activeX53.xml"/><Relationship Id="rId115" Type="http://schemas.openxmlformats.org/officeDocument/2006/relationships/image" Target="../media/image57.emf"/><Relationship Id="rId61" Type="http://schemas.openxmlformats.org/officeDocument/2006/relationships/image" Target="../media/image30.emf"/><Relationship Id="rId82" Type="http://schemas.openxmlformats.org/officeDocument/2006/relationships/control" Target="../activeX/activeX39.xml"/><Relationship Id="rId19" Type="http://schemas.openxmlformats.org/officeDocument/2006/relationships/control" Target="../activeX/activeX7.xml"/><Relationship Id="rId14" Type="http://schemas.openxmlformats.org/officeDocument/2006/relationships/image" Target="../media/image7.emf"/><Relationship Id="rId30" Type="http://schemas.openxmlformats.org/officeDocument/2006/relationships/image" Target="../media/image15.emf"/><Relationship Id="rId35" Type="http://schemas.openxmlformats.org/officeDocument/2006/relationships/control" Target="../activeX/activeX15.xml"/><Relationship Id="rId56" Type="http://schemas.openxmlformats.org/officeDocument/2006/relationships/control" Target="../activeX/activeX26.xml"/><Relationship Id="rId77" Type="http://schemas.openxmlformats.org/officeDocument/2006/relationships/image" Target="../media/image38.emf"/><Relationship Id="rId100" Type="http://schemas.openxmlformats.org/officeDocument/2006/relationships/control" Target="../activeX/activeX48.xml"/><Relationship Id="rId105" Type="http://schemas.openxmlformats.org/officeDocument/2006/relationships/image" Target="../media/image52.emf"/><Relationship Id="rId8" Type="http://schemas.openxmlformats.org/officeDocument/2006/relationships/image" Target="../media/image4.emf"/><Relationship Id="rId51" Type="http://schemas.openxmlformats.org/officeDocument/2006/relationships/image" Target="../media/image25.emf"/><Relationship Id="rId72" Type="http://schemas.openxmlformats.org/officeDocument/2006/relationships/control" Target="../activeX/activeX34.xml"/><Relationship Id="rId93" Type="http://schemas.openxmlformats.org/officeDocument/2006/relationships/image" Target="../media/image46.emf"/><Relationship Id="rId98" Type="http://schemas.openxmlformats.org/officeDocument/2006/relationships/control" Target="../activeX/activeX47.xml"/><Relationship Id="rId3" Type="http://schemas.openxmlformats.org/officeDocument/2006/relationships/printerSettings" Target="../printerSettings/printerSettings12.bin"/><Relationship Id="rId25" Type="http://schemas.openxmlformats.org/officeDocument/2006/relationships/control" Target="../activeX/activeX10.xml"/><Relationship Id="rId46" Type="http://schemas.openxmlformats.org/officeDocument/2006/relationships/control" Target="../activeX/activeX21.xml"/><Relationship Id="rId67" Type="http://schemas.openxmlformats.org/officeDocument/2006/relationships/image" Target="../media/image33.emf"/><Relationship Id="rId20" Type="http://schemas.openxmlformats.org/officeDocument/2006/relationships/image" Target="../media/image10.emf"/><Relationship Id="rId41" Type="http://schemas.openxmlformats.org/officeDocument/2006/relationships/control" Target="../activeX/activeX18.xml"/><Relationship Id="rId62" Type="http://schemas.openxmlformats.org/officeDocument/2006/relationships/control" Target="../activeX/activeX29.xml"/><Relationship Id="rId83" Type="http://schemas.openxmlformats.org/officeDocument/2006/relationships/image" Target="../media/image41.emf"/><Relationship Id="rId88" Type="http://schemas.openxmlformats.org/officeDocument/2006/relationships/control" Target="../activeX/activeX42.xml"/><Relationship Id="rId111" Type="http://schemas.openxmlformats.org/officeDocument/2006/relationships/image" Target="../media/image55.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2.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8" Type="http://schemas.openxmlformats.org/officeDocument/2006/relationships/image" Target="../media/image59.emf"/><Relationship Id="rId3" Type="http://schemas.openxmlformats.org/officeDocument/2006/relationships/printerSettings" Target="../printerSettings/printerSettings20.bin"/><Relationship Id="rId7" Type="http://schemas.openxmlformats.org/officeDocument/2006/relationships/control" Target="../activeX/activeX5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vmlDrawing" Target="../drawings/vmlDrawing8.vml"/><Relationship Id="rId11" Type="http://schemas.openxmlformats.org/officeDocument/2006/relationships/comments" Target="../comments3.xml"/><Relationship Id="rId5" Type="http://schemas.openxmlformats.org/officeDocument/2006/relationships/vmlDrawing" Target="../drawings/vmlDrawing7.vml"/><Relationship Id="rId10" Type="http://schemas.openxmlformats.org/officeDocument/2006/relationships/ctrlProp" Target="../ctrlProps/ctrlProp2.xml"/><Relationship Id="rId4" Type="http://schemas.openxmlformats.org/officeDocument/2006/relationships/drawing" Target="../drawings/drawing3.xml"/><Relationship Id="rId9"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ctrlProp" Target="../ctrlProps/ctrlProp5.xml"/><Relationship Id="rId3" Type="http://schemas.openxmlformats.org/officeDocument/2006/relationships/printerSettings" Target="../printerSettings/printerSettings23.bin"/><Relationship Id="rId7" Type="http://schemas.openxmlformats.org/officeDocument/2006/relationships/control" Target="../activeX/activeX57.xml"/><Relationship Id="rId12" Type="http://schemas.openxmlformats.org/officeDocument/2006/relationships/ctrlProp" Target="../ctrlProps/ctrlProp4.xml"/><Relationship Id="rId17" Type="http://schemas.openxmlformats.org/officeDocument/2006/relationships/comments" Target="../comments4.xml"/><Relationship Id="rId2" Type="http://schemas.openxmlformats.org/officeDocument/2006/relationships/printerSettings" Target="../printerSettings/printerSettings22.bin"/><Relationship Id="rId16" Type="http://schemas.openxmlformats.org/officeDocument/2006/relationships/ctrlProp" Target="../ctrlProps/ctrlProp8.xml"/><Relationship Id="rId1" Type="http://schemas.openxmlformats.org/officeDocument/2006/relationships/printerSettings" Target="../printerSettings/printerSettings21.bin"/><Relationship Id="rId6" Type="http://schemas.openxmlformats.org/officeDocument/2006/relationships/vmlDrawing" Target="../drawings/vmlDrawing10.vml"/><Relationship Id="rId11" Type="http://schemas.openxmlformats.org/officeDocument/2006/relationships/ctrlProp" Target="../ctrlProps/ctrlProp3.xml"/><Relationship Id="rId5" Type="http://schemas.openxmlformats.org/officeDocument/2006/relationships/vmlDrawing" Target="../drawings/vmlDrawing9.vml"/><Relationship Id="rId15" Type="http://schemas.openxmlformats.org/officeDocument/2006/relationships/ctrlProp" Target="../ctrlProps/ctrlProp7.xml"/><Relationship Id="rId10" Type="http://schemas.openxmlformats.org/officeDocument/2006/relationships/image" Target="../media/image61.emf"/><Relationship Id="rId4" Type="http://schemas.openxmlformats.org/officeDocument/2006/relationships/drawing" Target="../drawings/drawing4.xml"/><Relationship Id="rId9" Type="http://schemas.openxmlformats.org/officeDocument/2006/relationships/control" Target="../activeX/activeX58.xml"/><Relationship Id="rId1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image" Target="../media/image62.emf"/><Relationship Id="rId3" Type="http://schemas.openxmlformats.org/officeDocument/2006/relationships/printerSettings" Target="../printerSettings/printerSettings26.bin"/><Relationship Id="rId7" Type="http://schemas.openxmlformats.org/officeDocument/2006/relationships/control" Target="../activeX/activeX59.xml"/><Relationship Id="rId12" Type="http://schemas.openxmlformats.org/officeDocument/2006/relationships/comments" Target="../comments5.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12.vml"/><Relationship Id="rId11" Type="http://schemas.openxmlformats.org/officeDocument/2006/relationships/ctrlProp" Target="../ctrlProps/ctrlProp11.xml"/><Relationship Id="rId5" Type="http://schemas.openxmlformats.org/officeDocument/2006/relationships/vmlDrawing" Target="../drawings/vmlDrawing11.vml"/><Relationship Id="rId10" Type="http://schemas.openxmlformats.org/officeDocument/2006/relationships/ctrlProp" Target="../ctrlProps/ctrlProp10.xml"/><Relationship Id="rId4" Type="http://schemas.openxmlformats.org/officeDocument/2006/relationships/drawing" Target="../drawings/drawing5.xml"/><Relationship Id="rId9"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indexed="46"/>
    <pageSetUpPr autoPageBreaks="0"/>
  </sheetPr>
  <dimension ref="A23:D397"/>
  <sheetViews>
    <sheetView tabSelected="1" showRuler="0" zoomScale="75" zoomScaleNormal="75" zoomScaleSheetLayoutView="75" workbookViewId="0">
      <selection activeCell="A29" sqref="A29"/>
    </sheetView>
  </sheetViews>
  <sheetFormatPr defaultColWidth="11.42578125" defaultRowHeight="12.75"/>
  <cols>
    <col min="1" max="3" width="20.7109375" style="214" customWidth="1"/>
    <col min="4" max="4" width="26" style="214" customWidth="1"/>
    <col min="5" max="16384" width="11.42578125" style="214"/>
  </cols>
  <sheetData>
    <row r="23" spans="1:1" ht="18">
      <c r="A23" s="460" t="s">
        <v>0</v>
      </c>
    </row>
    <row r="24" spans="1:1" ht="18">
      <c r="A24" s="460"/>
    </row>
    <row r="25" spans="1:1" ht="18">
      <c r="A25" s="460" t="s">
        <v>1</v>
      </c>
    </row>
    <row r="27" spans="1:1" ht="18">
      <c r="A27" s="460" t="s">
        <v>2</v>
      </c>
    </row>
    <row r="28" spans="1:1" ht="18">
      <c r="A28" s="460"/>
    </row>
    <row r="29" spans="1:1">
      <c r="A29" s="80" t="s">
        <v>3</v>
      </c>
    </row>
    <row r="56" spans="4:4" ht="15.75">
      <c r="D56" s="461" t="s">
        <v>4</v>
      </c>
    </row>
    <row r="57" spans="4:4" ht="15.75">
      <c r="D57" s="461"/>
    </row>
    <row r="396" spans="3:3">
      <c r="C396" s="214">
        <v>0</v>
      </c>
    </row>
    <row r="397" spans="3:3">
      <c r="C397" s="214">
        <v>0</v>
      </c>
    </row>
  </sheetData>
  <customSheetViews>
    <customSheetView guid="{A548D9BF-F214-4557-A580-E91DD1CEBC4E}" scale="75" printArea="1" showRuler="0">
      <selection activeCell="A29" sqref="A29"/>
      <pageMargins left="0" right="0" top="0" bottom="0" header="0" footer="0"/>
      <pageSetup paperSize="9" orientation="portrait" r:id="rId1"/>
      <headerFooter alignWithMargins="0"/>
    </customSheetView>
    <customSheetView guid="{FA75CC5A-C39D-4AB1-B7E4-308BE16EBE6C}" scale="75" printArea="1" showRuler="0">
      <selection activeCell="A29" sqref="A29"/>
      <pageMargins left="0" right="0" top="0" bottom="0" header="0" footer="0"/>
      <pageSetup paperSize="9" orientation="portrait" r:id="rId2"/>
      <headerFooter alignWithMargins="0"/>
    </customSheetView>
  </customSheetViews>
  <phoneticPr fontId="9" type="noConversion"/>
  <pageMargins left="0.74803149606299213" right="0.70866141732283472" top="0.78740157480314965" bottom="0.78740157480314965" header="0.51181102362204722" footer="0.51181102362204722"/>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outlinePr summaryBelow="0"/>
    <pageSetUpPr autoPageBreaks="0" fitToPage="1"/>
  </sheetPr>
  <dimension ref="A1:AF589"/>
  <sheetViews>
    <sheetView showRuler="0" zoomScale="75" zoomScaleNormal="75" zoomScaleSheetLayoutView="75" workbookViewId="0">
      <selection activeCell="B1" sqref="B1"/>
    </sheetView>
  </sheetViews>
  <sheetFormatPr defaultColWidth="9.140625" defaultRowHeight="12.75" outlineLevelRow="1"/>
  <cols>
    <col min="1" max="1" width="2.7109375" style="214" customWidth="1"/>
    <col min="2" max="2" width="87.85546875" style="214" customWidth="1"/>
    <col min="3" max="18" width="8.7109375" style="214" customWidth="1"/>
    <col min="19" max="19" width="2.7109375" style="214" customWidth="1"/>
    <col min="20" max="20" width="5" style="214" customWidth="1"/>
    <col min="21" max="28" width="11.42578125" style="214" hidden="1" customWidth="1"/>
    <col min="29" max="31" width="16.7109375" style="214" hidden="1" customWidth="1"/>
    <col min="32" max="32" width="92.28515625" style="214" hidden="1" customWidth="1"/>
    <col min="33" max="16384" width="9.140625" style="214"/>
  </cols>
  <sheetData>
    <row r="1" spans="1:30" ht="18">
      <c r="A1" s="213"/>
      <c r="B1" s="213" t="s">
        <v>757</v>
      </c>
    </row>
    <row r="3" spans="1:30">
      <c r="B3" s="215" t="s">
        <v>13</v>
      </c>
    </row>
    <row r="4" spans="1:30">
      <c r="B4" s="80" t="s">
        <v>758</v>
      </c>
    </row>
    <row r="5" spans="1:30">
      <c r="B5" s="216" t="s">
        <v>759</v>
      </c>
    </row>
    <row r="6" spans="1:30">
      <c r="B6" s="216" t="s">
        <v>673</v>
      </c>
    </row>
    <row r="7" spans="1:30">
      <c r="B7" s="216" t="s">
        <v>760</v>
      </c>
      <c r="AD7" s="217"/>
    </row>
    <row r="8" spans="1:30">
      <c r="B8" s="216" t="s">
        <v>761</v>
      </c>
    </row>
    <row r="10" spans="1:30">
      <c r="B10" s="215" t="s">
        <v>15</v>
      </c>
    </row>
    <row r="11" spans="1:30">
      <c r="B11" s="218" t="s">
        <v>762</v>
      </c>
    </row>
    <row r="12" spans="1:30">
      <c r="B12" s="218" t="s">
        <v>763</v>
      </c>
    </row>
    <row r="13" spans="1:30">
      <c r="B13" s="219" t="s">
        <v>764</v>
      </c>
    </row>
    <row r="14" spans="1:30">
      <c r="B14" s="324" t="s">
        <v>765</v>
      </c>
    </row>
    <row r="15" spans="1:30">
      <c r="B15" s="819" t="s">
        <v>766</v>
      </c>
    </row>
    <row r="16" spans="1:30">
      <c r="B16" s="324" t="s">
        <v>767</v>
      </c>
    </row>
    <row r="17" spans="2:14">
      <c r="B17" s="326" t="s">
        <v>768</v>
      </c>
    </row>
    <row r="18" spans="2:14">
      <c r="B18" s="216" t="s">
        <v>769</v>
      </c>
    </row>
    <row r="19" spans="2:14">
      <c r="B19" s="330" t="s">
        <v>770</v>
      </c>
    </row>
    <row r="20" spans="2:14">
      <c r="B20" s="216" t="s">
        <v>771</v>
      </c>
    </row>
    <row r="21" spans="2:14">
      <c r="B21" s="216" t="s">
        <v>772</v>
      </c>
      <c r="C21" s="216"/>
    </row>
    <row r="22" spans="2:14">
      <c r="B22" s="218" t="s">
        <v>773</v>
      </c>
      <c r="N22" s="215"/>
    </row>
    <row r="23" spans="2:14">
      <c r="B23" s="219" t="s">
        <v>774</v>
      </c>
      <c r="N23" s="215"/>
    </row>
    <row r="24" spans="2:14">
      <c r="B24" s="324" t="s">
        <v>775</v>
      </c>
    </row>
    <row r="25" spans="2:14">
      <c r="B25" s="324" t="s">
        <v>776</v>
      </c>
      <c r="L25" s="220"/>
      <c r="N25" s="221"/>
    </row>
    <row r="26" spans="2:14">
      <c r="B26" s="326" t="s">
        <v>777</v>
      </c>
      <c r="N26" s="221"/>
    </row>
    <row r="27" spans="2:14">
      <c r="B27" s="326" t="s">
        <v>778</v>
      </c>
      <c r="C27" s="326"/>
      <c r="N27" s="221"/>
    </row>
    <row r="28" spans="2:14">
      <c r="B28" s="326" t="s">
        <v>779</v>
      </c>
      <c r="N28" s="221"/>
    </row>
    <row r="29" spans="2:14">
      <c r="B29" s="324" t="s">
        <v>780</v>
      </c>
      <c r="N29" s="221"/>
    </row>
    <row r="30" spans="2:14">
      <c r="B30" s="324" t="s">
        <v>781</v>
      </c>
      <c r="N30" s="221"/>
    </row>
    <row r="31" spans="2:14">
      <c r="N31" s="221"/>
    </row>
    <row r="32" spans="2:14">
      <c r="B32" s="215" t="s">
        <v>41</v>
      </c>
      <c r="N32" s="221"/>
    </row>
    <row r="33" spans="1:21">
      <c r="B33" s="673" t="s">
        <v>782</v>
      </c>
      <c r="N33" s="221"/>
    </row>
    <row r="34" spans="1:21">
      <c r="B34" s="215"/>
      <c r="C34" s="80"/>
      <c r="N34" s="221"/>
    </row>
    <row r="35" spans="1:21">
      <c r="B35" s="674" t="s">
        <v>783</v>
      </c>
      <c r="C35" s="222"/>
      <c r="N35" s="221"/>
    </row>
    <row r="36" spans="1:21">
      <c r="B36" s="675" t="s">
        <v>784</v>
      </c>
      <c r="C36" s="676"/>
      <c r="N36" s="221"/>
    </row>
    <row r="37" spans="1:21">
      <c r="B37" s="679" t="s">
        <v>785</v>
      </c>
      <c r="C37" s="676"/>
      <c r="N37" s="221"/>
    </row>
    <row r="38" spans="1:21">
      <c r="B38" s="820" t="s">
        <v>786</v>
      </c>
      <c r="C38" s="676"/>
      <c r="N38" s="221"/>
    </row>
    <row r="39" spans="1:21">
      <c r="N39" s="221"/>
    </row>
    <row r="40" spans="1:21">
      <c r="N40" s="221"/>
    </row>
    <row r="41" spans="1:21">
      <c r="N41" s="221"/>
    </row>
    <row r="42" spans="1:21">
      <c r="N42" s="221"/>
    </row>
    <row r="43" spans="1:21">
      <c r="N43" s="221"/>
    </row>
    <row r="44" spans="1:21">
      <c r="B44" s="821"/>
      <c r="C44" s="676"/>
      <c r="N44" s="221"/>
    </row>
    <row r="45" spans="1:21" ht="13.5" thickBot="1">
      <c r="B45" s="223"/>
    </row>
    <row r="46" spans="1:21" ht="16.5" thickBot="1">
      <c r="A46" s="1156" t="s">
        <v>787</v>
      </c>
      <c r="B46" s="1157"/>
      <c r="C46" s="1157"/>
      <c r="D46" s="1157"/>
      <c r="E46" s="1157"/>
      <c r="F46" s="1157"/>
      <c r="G46" s="1157"/>
      <c r="H46" s="1157"/>
      <c r="I46" s="1157"/>
      <c r="J46" s="1157"/>
      <c r="K46" s="1157"/>
      <c r="L46" s="1157"/>
      <c r="M46" s="1157"/>
      <c r="N46" s="1157"/>
      <c r="O46" s="1157"/>
      <c r="P46" s="1157"/>
      <c r="Q46" s="1157"/>
      <c r="R46" s="1157"/>
      <c r="S46" s="1158"/>
    </row>
    <row r="47" spans="1:21">
      <c r="A47" s="224"/>
      <c r="B47" s="225"/>
      <c r="S47" s="226"/>
    </row>
    <row r="48" spans="1:21" s="231" customFormat="1" hidden="1">
      <c r="A48" s="227"/>
      <c r="B48" s="228" t="s">
        <v>139</v>
      </c>
      <c r="C48" s="228"/>
      <c r="D48" s="228"/>
      <c r="E48" s="228"/>
      <c r="F48" s="229"/>
      <c r="G48" s="229"/>
      <c r="H48" s="229"/>
      <c r="I48" s="229"/>
      <c r="J48" s="229"/>
      <c r="K48" s="229"/>
      <c r="L48" s="229"/>
      <c r="M48" s="229"/>
      <c r="N48" s="229"/>
      <c r="O48" s="229"/>
      <c r="P48" s="229"/>
      <c r="Q48" s="229"/>
      <c r="R48" s="229"/>
      <c r="S48" s="230"/>
      <c r="U48" s="215" t="s">
        <v>788</v>
      </c>
    </row>
    <row r="49" spans="1:21" s="235" customFormat="1" hidden="1">
      <c r="A49" s="681"/>
      <c r="B49" s="333"/>
      <c r="C49" s="656"/>
      <c r="D49" s="232"/>
      <c r="E49" s="656"/>
      <c r="F49" s="656"/>
      <c r="G49" s="656"/>
      <c r="H49" s="233"/>
      <c r="I49" s="656"/>
      <c r="J49" s="656"/>
      <c r="K49" s="656"/>
      <c r="L49" s="234"/>
      <c r="M49" s="656"/>
      <c r="N49" s="656"/>
      <c r="O49" s="656"/>
      <c r="P49" s="234"/>
      <c r="Q49" s="656"/>
      <c r="R49" s="656"/>
      <c r="S49" s="682"/>
      <c r="T49" s="334"/>
      <c r="U49" s="236" t="s">
        <v>789</v>
      </c>
    </row>
    <row r="50" spans="1:21" s="235" customFormat="1" hidden="1">
      <c r="A50" s="681"/>
      <c r="B50" s="237"/>
      <c r="C50" s="238" t="s">
        <v>790</v>
      </c>
      <c r="D50" s="239"/>
      <c r="E50" s="656"/>
      <c r="F50" s="656"/>
      <c r="G50" s="238" t="s">
        <v>790</v>
      </c>
      <c r="H50" s="239"/>
      <c r="I50" s="656"/>
      <c r="J50" s="656"/>
      <c r="K50" s="238" t="s">
        <v>790</v>
      </c>
      <c r="L50" s="51"/>
      <c r="M50" s="656"/>
      <c r="N50" s="656"/>
      <c r="O50" s="238" t="s">
        <v>790</v>
      </c>
      <c r="P50" s="51"/>
      <c r="Q50" s="656"/>
      <c r="R50" s="656"/>
      <c r="S50" s="682"/>
      <c r="T50" s="334"/>
      <c r="U50" s="236" t="s">
        <v>791</v>
      </c>
    </row>
    <row r="51" spans="1:21" s="235" customFormat="1" hidden="1">
      <c r="A51" s="681"/>
      <c r="B51" s="822"/>
      <c r="C51" s="84" t="s">
        <v>792</v>
      </c>
      <c r="D51" s="656"/>
      <c r="E51" s="656"/>
      <c r="F51" s="656"/>
      <c r="G51" s="84" t="s">
        <v>792</v>
      </c>
      <c r="H51" s="51"/>
      <c r="I51" s="656"/>
      <c r="J51" s="51"/>
      <c r="K51" s="84" t="s">
        <v>792</v>
      </c>
      <c r="L51" s="51"/>
      <c r="M51" s="656"/>
      <c r="N51" s="51"/>
      <c r="O51" s="84" t="s">
        <v>792</v>
      </c>
      <c r="P51" s="51"/>
      <c r="Q51" s="656"/>
      <c r="R51" s="656"/>
      <c r="S51" s="682"/>
      <c r="T51" s="334"/>
      <c r="U51" s="236" t="s">
        <v>793</v>
      </c>
    </row>
    <row r="52" spans="1:21" s="235" customFormat="1" hidden="1">
      <c r="A52" s="681"/>
      <c r="B52" s="822"/>
      <c r="C52" s="685"/>
      <c r="D52" s="685"/>
      <c r="E52" s="685"/>
      <c r="F52" s="685"/>
      <c r="G52" s="685"/>
      <c r="H52" s="685"/>
      <c r="I52" s="685"/>
      <c r="J52" s="685"/>
      <c r="K52" s="685"/>
      <c r="L52" s="685"/>
      <c r="M52" s="685"/>
      <c r="N52" s="685"/>
      <c r="O52" s="685"/>
      <c r="P52" s="685"/>
      <c r="Q52" s="685"/>
      <c r="R52" s="685"/>
      <c r="S52" s="682"/>
      <c r="T52" s="334"/>
      <c r="U52" s="236" t="s">
        <v>794</v>
      </c>
    </row>
    <row r="53" spans="1:21" s="235" customFormat="1" hidden="1">
      <c r="A53" s="681"/>
      <c r="B53" s="822"/>
      <c r="C53" s="240" t="s">
        <v>795</v>
      </c>
      <c r="D53" s="241"/>
      <c r="E53" s="240" t="s">
        <v>796</v>
      </c>
      <c r="F53" s="241"/>
      <c r="G53" s="240" t="s">
        <v>797</v>
      </c>
      <c r="H53" s="242"/>
      <c r="I53" s="240" t="s">
        <v>798</v>
      </c>
      <c r="J53" s="242"/>
      <c r="K53" s="240" t="s">
        <v>799</v>
      </c>
      <c r="L53" s="402"/>
      <c r="M53" s="240" t="s">
        <v>800</v>
      </c>
      <c r="N53" s="685"/>
      <c r="O53" s="240" t="s">
        <v>801</v>
      </c>
      <c r="P53" s="402"/>
      <c r="Q53" s="240" t="s">
        <v>802</v>
      </c>
      <c r="R53" s="685"/>
      <c r="S53" s="682"/>
      <c r="T53" s="334"/>
      <c r="U53" s="334" t="s">
        <v>803</v>
      </c>
    </row>
    <row r="54" spans="1:21" s="235" customFormat="1" hidden="1">
      <c r="A54" s="681"/>
      <c r="B54" s="822"/>
      <c r="C54" s="823" t="b">
        <v>1</v>
      </c>
      <c r="D54" s="244"/>
      <c r="E54" s="636" t="b">
        <v>1</v>
      </c>
      <c r="F54" s="244"/>
      <c r="G54" s="823" t="b">
        <v>1</v>
      </c>
      <c r="H54" s="244"/>
      <c r="I54" s="636" t="b">
        <v>1</v>
      </c>
      <c r="J54" s="244"/>
      <c r="K54" s="636" t="b">
        <v>1</v>
      </c>
      <c r="L54" s="402"/>
      <c r="M54" s="636" t="b">
        <v>1</v>
      </c>
      <c r="N54" s="402"/>
      <c r="O54" s="636" t="b">
        <v>1</v>
      </c>
      <c r="P54" s="402"/>
      <c r="Q54" s="636" t="b">
        <v>1</v>
      </c>
      <c r="R54" s="685"/>
      <c r="S54" s="682"/>
      <c r="T54" s="334"/>
      <c r="U54" s="334" t="s">
        <v>804</v>
      </c>
    </row>
    <row r="55" spans="1:21" s="235" customFormat="1" hidden="1">
      <c r="A55" s="681"/>
      <c r="B55" s="822"/>
      <c r="C55" s="685"/>
      <c r="D55" s="685"/>
      <c r="E55" s="685"/>
      <c r="F55" s="685"/>
      <c r="G55" s="685"/>
      <c r="H55" s="685"/>
      <c r="I55" s="685"/>
      <c r="J55" s="685"/>
      <c r="K55" s="685"/>
      <c r="L55" s="685"/>
      <c r="M55" s="685"/>
      <c r="N55" s="685"/>
      <c r="O55" s="685"/>
      <c r="P55" s="685"/>
      <c r="Q55" s="685"/>
      <c r="R55" s="240"/>
      <c r="S55" s="682"/>
      <c r="T55" s="334"/>
      <c r="U55" s="334" t="s">
        <v>805</v>
      </c>
    </row>
    <row r="56" spans="1:21" s="235" customFormat="1" hidden="1">
      <c r="A56" s="681"/>
      <c r="B56" s="240" t="s">
        <v>806</v>
      </c>
      <c r="C56" s="685"/>
      <c r="D56" s="685"/>
      <c r="E56" s="685"/>
      <c r="F56" s="685"/>
      <c r="G56" s="685"/>
      <c r="H56" s="685"/>
      <c r="I56" s="685"/>
      <c r="J56" s="685"/>
      <c r="K56" s="685"/>
      <c r="L56" s="685"/>
      <c r="M56" s="685"/>
      <c r="N56" s="685"/>
      <c r="O56" s="685"/>
      <c r="P56" s="685"/>
      <c r="Q56" s="685"/>
      <c r="R56" s="402"/>
      <c r="S56" s="682"/>
      <c r="T56" s="334"/>
      <c r="U56" s="334" t="s">
        <v>807</v>
      </c>
    </row>
    <row r="57" spans="1:21" s="235" customFormat="1" hidden="1">
      <c r="A57" s="681"/>
      <c r="B57" s="636">
        <v>1</v>
      </c>
      <c r="C57" s="656" t="s">
        <v>808</v>
      </c>
      <c r="D57" s="51"/>
      <c r="E57" s="656"/>
      <c r="F57" s="656"/>
      <c r="G57" s="656"/>
      <c r="H57" s="51"/>
      <c r="I57" s="656"/>
      <c r="J57" s="51"/>
      <c r="K57" s="656"/>
      <c r="L57" s="51"/>
      <c r="M57" s="656"/>
      <c r="N57" s="51"/>
      <c r="O57" s="656"/>
      <c r="P57" s="51"/>
      <c r="Q57" s="656"/>
      <c r="R57" s="656"/>
      <c r="S57" s="682"/>
      <c r="T57" s="334"/>
      <c r="U57" s="334" t="s">
        <v>809</v>
      </c>
    </row>
    <row r="58" spans="1:21" s="235" customFormat="1" hidden="1">
      <c r="A58" s="681"/>
      <c r="B58" s="234"/>
      <c r="C58" s="656"/>
      <c r="D58" s="656"/>
      <c r="E58" s="656"/>
      <c r="F58" s="656"/>
      <c r="G58" s="656"/>
      <c r="H58" s="656"/>
      <c r="I58" s="656"/>
      <c r="J58" s="51"/>
      <c r="K58" s="656"/>
      <c r="L58" s="51"/>
      <c r="M58" s="656"/>
      <c r="N58" s="51"/>
      <c r="O58" s="656"/>
      <c r="P58" s="51"/>
      <c r="Q58" s="656"/>
      <c r="R58" s="656"/>
      <c r="S58" s="682"/>
      <c r="T58" s="334"/>
      <c r="U58" s="334"/>
    </row>
    <row r="59" spans="1:21" s="235" customFormat="1" hidden="1">
      <c r="A59" s="681"/>
      <c r="B59" s="239"/>
      <c r="C59" s="656"/>
      <c r="D59" s="656"/>
      <c r="E59" s="656"/>
      <c r="F59" s="656"/>
      <c r="G59" s="656"/>
      <c r="H59" s="656"/>
      <c r="I59" s="656"/>
      <c r="J59" s="51"/>
      <c r="K59" s="656"/>
      <c r="L59" s="51"/>
      <c r="M59" s="656"/>
      <c r="N59" s="51"/>
      <c r="O59" s="656"/>
      <c r="P59" s="51"/>
      <c r="Q59" s="656"/>
      <c r="R59" s="656"/>
      <c r="S59" s="682"/>
      <c r="T59" s="334"/>
      <c r="U59" s="334"/>
    </row>
    <row r="60" spans="1:21" s="235" customFormat="1" hidden="1">
      <c r="A60" s="681"/>
      <c r="B60" s="239"/>
      <c r="C60" s="656"/>
      <c r="D60" s="656"/>
      <c r="E60" s="656"/>
      <c r="F60" s="656"/>
      <c r="G60" s="656"/>
      <c r="H60" s="656"/>
      <c r="I60" s="656"/>
      <c r="J60" s="51"/>
      <c r="K60" s="656"/>
      <c r="L60" s="51"/>
      <c r="M60" s="656"/>
      <c r="N60" s="51"/>
      <c r="O60" s="656"/>
      <c r="P60" s="51"/>
      <c r="Q60" s="656"/>
      <c r="R60" s="656"/>
      <c r="S60" s="682"/>
      <c r="T60" s="334"/>
      <c r="U60" s="334"/>
    </row>
    <row r="61" spans="1:21" s="235" customFormat="1" ht="39.75" customHeight="1">
      <c r="A61" s="447"/>
      <c r="B61" s="245" t="s">
        <v>810</v>
      </c>
      <c r="C61" s="334"/>
      <c r="D61" s="334"/>
      <c r="E61" s="334"/>
      <c r="F61" s="334"/>
      <c r="G61" s="334"/>
      <c r="H61" s="334"/>
      <c r="I61" s="334"/>
      <c r="J61" s="158"/>
      <c r="K61" s="334"/>
      <c r="L61" s="334"/>
      <c r="M61" s="334"/>
      <c r="N61" s="158"/>
      <c r="O61" s="334"/>
      <c r="P61" s="334"/>
      <c r="Q61" s="334"/>
      <c r="R61" s="334"/>
      <c r="S61" s="444"/>
      <c r="T61" s="334"/>
      <c r="U61" s="334"/>
    </row>
    <row r="62" spans="1:21" s="235" customFormat="1" hidden="1">
      <c r="A62" s="681"/>
      <c r="B62" s="234" t="s">
        <v>811</v>
      </c>
      <c r="C62" s="656"/>
      <c r="D62" s="656"/>
      <c r="E62" s="656"/>
      <c r="F62" s="656"/>
      <c r="G62" s="656"/>
      <c r="H62" s="656"/>
      <c r="I62" s="656"/>
      <c r="J62" s="51"/>
      <c r="K62" s="656"/>
      <c r="L62" s="51"/>
      <c r="M62" s="656"/>
      <c r="N62" s="51"/>
      <c r="O62" s="656"/>
      <c r="P62" s="51"/>
      <c r="Q62" s="656"/>
      <c r="R62" s="656"/>
      <c r="S62" s="682"/>
      <c r="T62" s="334"/>
      <c r="U62" s="334"/>
    </row>
    <row r="63" spans="1:21" s="235" customFormat="1" hidden="1">
      <c r="A63" s="681"/>
      <c r="B63" s="246" t="s">
        <v>812</v>
      </c>
      <c r="C63" s="656" t="s">
        <v>811</v>
      </c>
      <c r="D63" s="656"/>
      <c r="E63" s="656"/>
      <c r="F63" s="656"/>
      <c r="G63" s="656"/>
      <c r="H63" s="656"/>
      <c r="I63" s="656"/>
      <c r="J63" s="51"/>
      <c r="K63" s="656"/>
      <c r="L63" s="51"/>
      <c r="M63" s="656"/>
      <c r="N63" s="51"/>
      <c r="O63" s="656"/>
      <c r="P63" s="51"/>
      <c r="Q63" s="656"/>
      <c r="R63" s="656"/>
      <c r="S63" s="682"/>
      <c r="T63" s="334"/>
      <c r="U63" s="334"/>
    </row>
    <row r="64" spans="1:21" s="235" customFormat="1" hidden="1">
      <c r="A64" s="681"/>
      <c r="B64" s="824">
        <v>5.3333333333333332E-3</v>
      </c>
      <c r="C64" s="656" t="s">
        <v>813</v>
      </c>
      <c r="D64" s="656"/>
      <c r="E64" s="656"/>
      <c r="F64" s="656"/>
      <c r="G64" s="656"/>
      <c r="H64" s="656"/>
      <c r="I64" s="656"/>
      <c r="J64" s="51"/>
      <c r="K64" s="656"/>
      <c r="L64" s="51"/>
      <c r="M64" s="656"/>
      <c r="N64" s="51"/>
      <c r="O64" s="656"/>
      <c r="P64" s="51"/>
      <c r="Q64" s="656"/>
      <c r="R64" s="656"/>
      <c r="S64" s="682"/>
      <c r="T64" s="334"/>
      <c r="U64" s="334"/>
    </row>
    <row r="65" spans="1:32" s="235" customFormat="1" hidden="1">
      <c r="A65" s="681"/>
      <c r="B65" s="84">
        <v>4.0000000000000002E-4</v>
      </c>
      <c r="C65" s="656" t="s">
        <v>814</v>
      </c>
      <c r="D65" s="656"/>
      <c r="E65" s="656"/>
      <c r="F65" s="656"/>
      <c r="G65" s="656"/>
      <c r="H65" s="51"/>
      <c r="I65" s="656"/>
      <c r="J65" s="51"/>
      <c r="K65" s="656"/>
      <c r="L65" s="51"/>
      <c r="M65" s="656"/>
      <c r="N65" s="51"/>
      <c r="O65" s="656"/>
      <c r="P65" s="51"/>
      <c r="Q65" s="656"/>
      <c r="R65" s="656"/>
      <c r="S65" s="682"/>
      <c r="T65" s="334"/>
      <c r="U65" s="334"/>
      <c r="V65" s="334"/>
      <c r="W65" s="334"/>
      <c r="X65" s="334"/>
      <c r="Y65" s="334"/>
      <c r="Z65" s="334"/>
      <c r="AA65" s="334"/>
      <c r="AB65" s="334"/>
      <c r="AC65" s="334"/>
      <c r="AD65" s="334"/>
      <c r="AE65" s="334"/>
      <c r="AF65" s="334"/>
    </row>
    <row r="66" spans="1:32" s="235" customFormat="1" hidden="1">
      <c r="A66" s="681"/>
      <c r="B66" s="239"/>
      <c r="C66" s="656"/>
      <c r="D66" s="656"/>
      <c r="E66" s="656"/>
      <c r="F66" s="656"/>
      <c r="G66" s="656"/>
      <c r="H66" s="51"/>
      <c r="I66" s="656"/>
      <c r="J66" s="51"/>
      <c r="K66" s="656"/>
      <c r="L66" s="51"/>
      <c r="M66" s="656"/>
      <c r="N66" s="51"/>
      <c r="O66" s="656"/>
      <c r="P66" s="51"/>
      <c r="Q66" s="656"/>
      <c r="R66" s="656"/>
      <c r="S66" s="682"/>
      <c r="T66" s="334"/>
      <c r="U66" s="334"/>
      <c r="V66" s="334"/>
      <c r="W66" s="334"/>
      <c r="X66" s="334"/>
      <c r="Y66" s="334"/>
      <c r="Z66" s="334"/>
      <c r="AA66" s="334"/>
      <c r="AB66" s="334"/>
      <c r="AC66" s="334"/>
      <c r="AD66" s="334"/>
      <c r="AE66" s="334"/>
      <c r="AF66" s="334"/>
    </row>
    <row r="67" spans="1:32" s="235" customFormat="1" hidden="1">
      <c r="A67" s="681"/>
      <c r="B67" s="239"/>
      <c r="C67" s="656"/>
      <c r="D67" s="656"/>
      <c r="E67" s="656"/>
      <c r="F67" s="656"/>
      <c r="G67" s="656"/>
      <c r="H67" s="51"/>
      <c r="I67" s="656"/>
      <c r="J67" s="51"/>
      <c r="K67" s="656"/>
      <c r="L67" s="51"/>
      <c r="M67" s="656"/>
      <c r="N67" s="51"/>
      <c r="O67" s="656"/>
      <c r="P67" s="51"/>
      <c r="Q67" s="656"/>
      <c r="R67" s="656"/>
      <c r="S67" s="682"/>
      <c r="T67" s="334"/>
      <c r="U67" s="334"/>
      <c r="V67" s="334"/>
      <c r="W67" s="334"/>
      <c r="X67" s="334"/>
      <c r="Y67" s="334"/>
      <c r="Z67" s="334"/>
      <c r="AA67" s="334"/>
      <c r="AB67" s="334"/>
      <c r="AC67" s="334"/>
      <c r="AD67" s="334"/>
      <c r="AE67" s="334"/>
      <c r="AF67" s="334"/>
    </row>
    <row r="68" spans="1:32" s="235" customFormat="1" ht="39.75" customHeight="1">
      <c r="A68" s="447"/>
      <c r="B68" s="245" t="s">
        <v>815</v>
      </c>
      <c r="C68" s="334"/>
      <c r="D68" s="334"/>
      <c r="E68" s="334"/>
      <c r="F68" s="334"/>
      <c r="G68" s="334"/>
      <c r="H68" s="158"/>
      <c r="I68" s="334"/>
      <c r="J68" s="158"/>
      <c r="K68" s="334"/>
      <c r="L68" s="158"/>
      <c r="M68" s="334"/>
      <c r="N68" s="158"/>
      <c r="O68" s="334"/>
      <c r="P68" s="158"/>
      <c r="Q68" s="334"/>
      <c r="R68" s="334"/>
      <c r="S68" s="444"/>
      <c r="T68" s="334"/>
      <c r="U68" s="334"/>
      <c r="V68" s="334"/>
      <c r="W68" s="334"/>
      <c r="X68" s="334"/>
      <c r="Y68" s="334"/>
      <c r="Z68" s="334"/>
      <c r="AA68" s="334"/>
      <c r="AB68" s="334"/>
      <c r="AC68" s="334"/>
      <c r="AD68" s="334"/>
      <c r="AE68" s="334"/>
      <c r="AF68" s="334"/>
    </row>
    <row r="69" spans="1:32" s="235" customFormat="1" hidden="1">
      <c r="A69" s="681"/>
      <c r="B69" s="240" t="s">
        <v>816</v>
      </c>
      <c r="C69" s="656"/>
      <c r="D69" s="656"/>
      <c r="E69" s="656"/>
      <c r="F69" s="51"/>
      <c r="G69" s="656"/>
      <c r="H69" s="51"/>
      <c r="I69" s="656"/>
      <c r="J69" s="51"/>
      <c r="K69" s="656"/>
      <c r="L69" s="51"/>
      <c r="M69" s="656"/>
      <c r="N69" s="51"/>
      <c r="O69" s="656"/>
      <c r="P69" s="51"/>
      <c r="Q69" s="656"/>
      <c r="R69" s="656"/>
      <c r="S69" s="682"/>
      <c r="T69" s="334"/>
      <c r="U69" s="334"/>
      <c r="V69" s="334"/>
      <c r="W69" s="334"/>
      <c r="X69" s="334"/>
      <c r="Y69" s="334"/>
      <c r="Z69" s="334"/>
      <c r="AA69" s="334"/>
      <c r="AB69" s="334"/>
      <c r="AC69" s="334"/>
      <c r="AD69" s="334"/>
      <c r="AE69" s="334"/>
      <c r="AF69" s="334"/>
    </row>
    <row r="70" spans="1:32" s="235" customFormat="1" hidden="1">
      <c r="A70" s="681"/>
      <c r="B70" s="564" t="s">
        <v>817</v>
      </c>
      <c r="C70" s="656" t="s">
        <v>818</v>
      </c>
      <c r="D70" s="656"/>
      <c r="E70" s="656"/>
      <c r="F70" s="51"/>
      <c r="G70" s="656"/>
      <c r="H70" s="51"/>
      <c r="I70" s="656"/>
      <c r="J70" s="51"/>
      <c r="K70" s="656"/>
      <c r="L70" s="51"/>
      <c r="M70" s="656"/>
      <c r="N70" s="51"/>
      <c r="O70" s="656"/>
      <c r="P70" s="51"/>
      <c r="Q70" s="656"/>
      <c r="R70" s="656"/>
      <c r="S70" s="682"/>
      <c r="T70" s="334"/>
      <c r="U70" s="334"/>
      <c r="V70" s="334"/>
      <c r="W70" s="334"/>
      <c r="X70" s="334"/>
      <c r="Y70" s="334"/>
      <c r="Z70" s="334"/>
      <c r="AA70" s="334"/>
      <c r="AB70" s="334"/>
      <c r="AC70" s="334"/>
      <c r="AD70" s="334"/>
      <c r="AE70" s="334"/>
      <c r="AF70" s="334"/>
    </row>
    <row r="71" spans="1:32" s="235" customFormat="1" hidden="1">
      <c r="A71" s="681"/>
      <c r="B71" s="239"/>
      <c r="C71" s="656"/>
      <c r="D71" s="656"/>
      <c r="E71" s="656"/>
      <c r="F71" s="51"/>
      <c r="G71" s="656"/>
      <c r="H71" s="51"/>
      <c r="I71" s="656"/>
      <c r="J71" s="51"/>
      <c r="K71" s="656"/>
      <c r="L71" s="51"/>
      <c r="M71" s="656"/>
      <c r="N71" s="51"/>
      <c r="O71" s="656"/>
      <c r="P71" s="51"/>
      <c r="Q71" s="656"/>
      <c r="R71" s="656"/>
      <c r="S71" s="682"/>
      <c r="T71" s="334"/>
      <c r="U71" s="334"/>
      <c r="V71" s="334"/>
      <c r="W71" s="334"/>
      <c r="X71" s="334"/>
      <c r="Y71" s="334"/>
      <c r="Z71" s="334"/>
      <c r="AA71" s="334"/>
      <c r="AB71" s="334"/>
      <c r="AC71" s="334"/>
      <c r="AD71" s="334"/>
      <c r="AE71" s="334"/>
      <c r="AF71" s="334"/>
    </row>
    <row r="72" spans="1:32" s="235" customFormat="1" hidden="1">
      <c r="A72" s="681"/>
      <c r="B72" s="239"/>
      <c r="C72" s="656"/>
      <c r="D72" s="51"/>
      <c r="E72" s="656"/>
      <c r="F72" s="51"/>
      <c r="G72" s="656"/>
      <c r="H72" s="51"/>
      <c r="I72" s="656"/>
      <c r="J72" s="51"/>
      <c r="K72" s="656"/>
      <c r="L72" s="51"/>
      <c r="M72" s="656"/>
      <c r="N72" s="51"/>
      <c r="O72" s="656"/>
      <c r="P72" s="51"/>
      <c r="Q72" s="656"/>
      <c r="R72" s="656"/>
      <c r="S72" s="682"/>
      <c r="T72" s="334"/>
      <c r="U72" s="334"/>
      <c r="V72" s="334"/>
      <c r="W72" s="334"/>
      <c r="X72" s="334"/>
      <c r="Y72" s="334"/>
      <c r="Z72" s="334"/>
      <c r="AA72" s="334"/>
      <c r="AB72" s="334"/>
      <c r="AC72" s="334"/>
      <c r="AD72" s="334"/>
      <c r="AE72" s="334"/>
      <c r="AF72" s="334"/>
    </row>
    <row r="73" spans="1:32" s="235" customFormat="1" ht="39.75" customHeight="1" thickBot="1">
      <c r="A73" s="447"/>
      <c r="B73" s="247"/>
      <c r="C73" s="334"/>
      <c r="D73" s="158"/>
      <c r="E73" s="334"/>
      <c r="F73" s="158"/>
      <c r="G73" s="334"/>
      <c r="H73" s="158"/>
      <c r="I73" s="334"/>
      <c r="J73" s="158"/>
      <c r="K73" s="334"/>
      <c r="L73" s="158"/>
      <c r="M73" s="334"/>
      <c r="N73" s="158"/>
      <c r="O73" s="334"/>
      <c r="P73" s="158"/>
      <c r="Q73" s="334"/>
      <c r="R73" s="334"/>
      <c r="S73" s="444"/>
      <c r="T73" s="334"/>
      <c r="U73" s="334"/>
      <c r="V73" s="334"/>
      <c r="W73" s="334"/>
      <c r="X73" s="334"/>
      <c r="Y73" s="334"/>
      <c r="Z73" s="334"/>
      <c r="AA73" s="334"/>
      <c r="AB73" s="334"/>
      <c r="AC73" s="334"/>
      <c r="AD73" s="334"/>
      <c r="AE73" s="334"/>
      <c r="AF73" s="334"/>
    </row>
    <row r="74" spans="1:32" s="235" customFormat="1" hidden="1">
      <c r="A74" s="681"/>
      <c r="B74" s="234" t="s">
        <v>819</v>
      </c>
      <c r="C74" s="656"/>
      <c r="D74" s="51"/>
      <c r="E74" s="656"/>
      <c r="F74" s="656"/>
      <c r="G74" s="656"/>
      <c r="H74" s="51"/>
      <c r="I74" s="656"/>
      <c r="J74" s="51"/>
      <c r="K74" s="656"/>
      <c r="L74" s="51"/>
      <c r="M74" s="656"/>
      <c r="N74" s="51"/>
      <c r="O74" s="656"/>
      <c r="P74" s="51"/>
      <c r="Q74" s="656"/>
      <c r="R74" s="656"/>
      <c r="S74" s="682"/>
      <c r="T74" s="334"/>
      <c r="U74" s="334"/>
      <c r="V74" s="334"/>
      <c r="W74" s="334"/>
      <c r="X74" s="334"/>
      <c r="Y74" s="334"/>
      <c r="Z74" s="334"/>
      <c r="AA74" s="334"/>
      <c r="AB74" s="334"/>
      <c r="AC74" s="334"/>
      <c r="AD74" s="334"/>
      <c r="AE74" s="334"/>
      <c r="AF74" s="334"/>
    </row>
    <row r="75" spans="1:32" s="235" customFormat="1" hidden="1">
      <c r="A75" s="681"/>
      <c r="B75" s="246" t="b">
        <v>1</v>
      </c>
      <c r="C75" s="656"/>
      <c r="D75" s="51"/>
      <c r="E75" s="656"/>
      <c r="F75" s="656"/>
      <c r="G75" s="656"/>
      <c r="H75" s="51"/>
      <c r="I75" s="656"/>
      <c r="J75" s="51"/>
      <c r="K75" s="656"/>
      <c r="L75" s="51"/>
      <c r="M75" s="656"/>
      <c r="N75" s="51"/>
      <c r="O75" s="656"/>
      <c r="P75" s="51"/>
      <c r="Q75" s="656"/>
      <c r="R75" s="656"/>
      <c r="S75" s="682"/>
      <c r="T75" s="334"/>
      <c r="U75" s="604"/>
      <c r="V75" s="604"/>
      <c r="W75" s="604"/>
      <c r="X75" s="604"/>
      <c r="Y75" s="313"/>
      <c r="Z75" s="313"/>
      <c r="AA75" s="313"/>
      <c r="AB75" s="313"/>
      <c r="AC75" s="313"/>
      <c r="AD75" s="334"/>
      <c r="AE75" s="334"/>
      <c r="AF75" s="334"/>
    </row>
    <row r="76" spans="1:32" s="235" customFormat="1" hidden="1">
      <c r="A76" s="681"/>
      <c r="B76" s="234" t="s">
        <v>820</v>
      </c>
      <c r="C76" s="656"/>
      <c r="D76" s="51"/>
      <c r="E76" s="656"/>
      <c r="F76" s="656"/>
      <c r="G76" s="656"/>
      <c r="H76" s="51"/>
      <c r="I76" s="656"/>
      <c r="J76" s="51"/>
      <c r="K76" s="656"/>
      <c r="L76" s="51"/>
      <c r="M76" s="656"/>
      <c r="N76" s="51"/>
      <c r="O76" s="656"/>
      <c r="P76" s="51"/>
      <c r="Q76" s="656"/>
      <c r="R76" s="656"/>
      <c r="S76" s="682"/>
      <c r="T76" s="334"/>
      <c r="U76" s="604"/>
      <c r="V76" s="334"/>
      <c r="W76" s="334"/>
      <c r="X76" s="334"/>
      <c r="Y76" s="334"/>
      <c r="Z76" s="334"/>
      <c r="AA76" s="334"/>
      <c r="AB76" s="334"/>
      <c r="AC76" s="334"/>
      <c r="AD76" s="334"/>
      <c r="AE76" s="334"/>
      <c r="AF76" s="334"/>
    </row>
    <row r="77" spans="1:32" s="235" customFormat="1" hidden="1">
      <c r="A77" s="681"/>
      <c r="B77" s="84" t="b">
        <v>1</v>
      </c>
      <c r="C77" s="656"/>
      <c r="D77" s="51"/>
      <c r="E77" s="656"/>
      <c r="F77" s="656"/>
      <c r="G77" s="656"/>
      <c r="H77" s="51"/>
      <c r="I77" s="656"/>
      <c r="J77" s="51"/>
      <c r="K77" s="656"/>
      <c r="L77" s="51"/>
      <c r="M77" s="656"/>
      <c r="N77" s="51"/>
      <c r="O77" s="656"/>
      <c r="P77" s="51"/>
      <c r="Q77" s="656"/>
      <c r="R77" s="656"/>
      <c r="S77" s="682"/>
      <c r="T77" s="334"/>
      <c r="U77" s="334"/>
      <c r="V77" s="334"/>
      <c r="W77" s="334"/>
      <c r="X77" s="334"/>
      <c r="Y77" s="334"/>
      <c r="Z77" s="334"/>
      <c r="AA77" s="604"/>
      <c r="AB77" s="604"/>
      <c r="AC77" s="313"/>
      <c r="AD77" s="313"/>
      <c r="AE77" s="313"/>
      <c r="AF77" s="825"/>
    </row>
    <row r="78" spans="1:32" s="235" customFormat="1" hidden="1">
      <c r="A78" s="681"/>
      <c r="B78" s="240" t="s">
        <v>821</v>
      </c>
      <c r="C78" s="656"/>
      <c r="D78" s="51"/>
      <c r="E78" s="656"/>
      <c r="F78" s="656"/>
      <c r="G78" s="656"/>
      <c r="H78" s="51"/>
      <c r="I78" s="656"/>
      <c r="J78" s="51"/>
      <c r="K78" s="656"/>
      <c r="L78" s="51"/>
      <c r="M78" s="656"/>
      <c r="N78" s="51"/>
      <c r="O78" s="656"/>
      <c r="P78" s="51"/>
      <c r="Q78" s="656"/>
      <c r="R78" s="656"/>
      <c r="S78" s="682"/>
      <c r="T78" s="334"/>
      <c r="U78" s="334"/>
      <c r="V78" s="334"/>
      <c r="W78" s="334"/>
      <c r="X78" s="334"/>
      <c r="Y78" s="334"/>
      <c r="Z78" s="334"/>
      <c r="AA78" s="214"/>
      <c r="AB78" s="214"/>
      <c r="AC78" s="214"/>
      <c r="AD78" s="334"/>
      <c r="AE78" s="334"/>
      <c r="AF78" s="334"/>
    </row>
    <row r="79" spans="1:32" s="235" customFormat="1" ht="13.5" hidden="1" thickBot="1">
      <c r="A79" s="681"/>
      <c r="B79" s="823" t="b">
        <v>1</v>
      </c>
      <c r="C79" s="656"/>
      <c r="D79" s="51"/>
      <c r="E79" s="656"/>
      <c r="F79" s="656"/>
      <c r="G79" s="656"/>
      <c r="H79" s="51"/>
      <c r="I79" s="656"/>
      <c r="J79" s="51"/>
      <c r="K79" s="656"/>
      <c r="L79" s="51"/>
      <c r="M79" s="656"/>
      <c r="N79" s="51"/>
      <c r="O79" s="656"/>
      <c r="P79" s="51"/>
      <c r="Q79" s="656"/>
      <c r="R79" s="656"/>
      <c r="S79" s="682"/>
      <c r="T79" s="334"/>
      <c r="U79" s="334"/>
      <c r="V79" s="334"/>
      <c r="W79" s="334"/>
      <c r="X79" s="334"/>
      <c r="Y79" s="334"/>
      <c r="Z79" s="334"/>
      <c r="AA79" s="334"/>
      <c r="AB79" s="334"/>
      <c r="AC79" s="334"/>
      <c r="AD79" s="334"/>
      <c r="AE79" s="334"/>
      <c r="AF79" s="334"/>
    </row>
    <row r="80" spans="1:32" ht="31.5" customHeight="1" thickBot="1">
      <c r="A80" s="224"/>
      <c r="B80" s="248" t="s">
        <v>822</v>
      </c>
      <c r="C80" s="1204" t="s">
        <v>690</v>
      </c>
      <c r="D80" s="1205"/>
      <c r="E80" s="1205"/>
      <c r="F80" s="1205"/>
      <c r="G80" s="1205"/>
      <c r="H80" s="1205"/>
      <c r="I80" s="1205"/>
      <c r="J80" s="1205"/>
      <c r="K80" s="1205"/>
      <c r="L80" s="1205"/>
      <c r="M80" s="1205"/>
      <c r="N80" s="1205"/>
      <c r="O80" s="1205"/>
      <c r="P80" s="1205"/>
      <c r="Q80" s="1205"/>
      <c r="R80" s="1206"/>
      <c r="S80" s="249"/>
      <c r="U80" s="1237" t="s">
        <v>823</v>
      </c>
      <c r="V80" s="1238"/>
      <c r="W80" s="1239"/>
      <c r="X80" s="1237" t="s">
        <v>824</v>
      </c>
      <c r="Y80" s="1238"/>
      <c r="Z80" s="1239"/>
    </row>
    <row r="81" spans="1:32" ht="39.75" customHeight="1" thickBot="1">
      <c r="A81" s="224"/>
      <c r="B81" s="826"/>
      <c r="C81" s="1207"/>
      <c r="D81" s="1208"/>
      <c r="E81" s="1208"/>
      <c r="F81" s="1209"/>
      <c r="G81" s="1210"/>
      <c r="H81" s="1211"/>
      <c r="I81" s="1211"/>
      <c r="J81" s="1212"/>
      <c r="K81" s="1210"/>
      <c r="L81" s="1211"/>
      <c r="M81" s="1211"/>
      <c r="N81" s="1212"/>
      <c r="O81" s="1210"/>
      <c r="P81" s="1211"/>
      <c r="Q81" s="1211"/>
      <c r="R81" s="1212"/>
      <c r="S81" s="249"/>
      <c r="U81" s="1242" t="s">
        <v>825</v>
      </c>
      <c r="V81" s="1240" t="s">
        <v>826</v>
      </c>
      <c r="W81" s="1241"/>
      <c r="X81" s="1242" t="s">
        <v>825</v>
      </c>
      <c r="Y81" s="1240" t="s">
        <v>826</v>
      </c>
      <c r="Z81" s="1241"/>
    </row>
    <row r="82" spans="1:32" ht="16.5" customHeight="1" thickBot="1">
      <c r="A82" s="224"/>
      <c r="B82" s="250"/>
      <c r="C82" s="1213" t="s">
        <v>827</v>
      </c>
      <c r="D82" s="1214"/>
      <c r="E82" s="1214" t="s">
        <v>796</v>
      </c>
      <c r="F82" s="1215"/>
      <c r="G82" s="1213" t="s">
        <v>828</v>
      </c>
      <c r="H82" s="1214"/>
      <c r="I82" s="1214" t="s">
        <v>798</v>
      </c>
      <c r="J82" s="1215"/>
      <c r="K82" s="1213" t="s">
        <v>829</v>
      </c>
      <c r="L82" s="1214"/>
      <c r="M82" s="1214" t="s">
        <v>800</v>
      </c>
      <c r="N82" s="1215"/>
      <c r="O82" s="1213" t="s">
        <v>830</v>
      </c>
      <c r="P82" s="1214"/>
      <c r="Q82" s="1214" t="s">
        <v>802</v>
      </c>
      <c r="R82" s="1215"/>
      <c r="S82" s="226"/>
      <c r="U82" s="1243"/>
      <c r="V82" s="588" t="s">
        <v>831</v>
      </c>
      <c r="W82" s="588" t="s">
        <v>832</v>
      </c>
      <c r="X82" s="1243"/>
      <c r="Y82" s="588" t="s">
        <v>831</v>
      </c>
      <c r="Z82" s="588" t="s">
        <v>832</v>
      </c>
      <c r="AA82" s="251" t="s">
        <v>833</v>
      </c>
      <c r="AB82" s="251" t="s">
        <v>834</v>
      </c>
      <c r="AC82" s="252" t="s">
        <v>835</v>
      </c>
      <c r="AD82" s="252" t="s">
        <v>836</v>
      </c>
      <c r="AE82" s="589" t="s">
        <v>837</v>
      </c>
      <c r="AF82" s="590" t="s">
        <v>687</v>
      </c>
    </row>
    <row r="83" spans="1:32">
      <c r="A83" s="224"/>
      <c r="B83" s="253" t="s">
        <v>838</v>
      </c>
      <c r="C83" s="827"/>
      <c r="D83" s="827"/>
      <c r="E83" s="827"/>
      <c r="F83" s="827"/>
      <c r="G83" s="827"/>
      <c r="H83" s="827"/>
      <c r="I83" s="827"/>
      <c r="J83" s="827"/>
      <c r="K83" s="827"/>
      <c r="L83" s="827"/>
      <c r="M83" s="827"/>
      <c r="N83" s="827"/>
      <c r="O83" s="827"/>
      <c r="P83" s="827"/>
      <c r="Q83" s="827"/>
      <c r="R83" s="828"/>
      <c r="S83" s="249"/>
      <c r="U83" s="829"/>
      <c r="V83" s="830" t="s">
        <v>839</v>
      </c>
      <c r="W83" s="606"/>
      <c r="X83" s="829"/>
      <c r="Y83" s="830" t="s">
        <v>840</v>
      </c>
      <c r="Z83" s="606"/>
      <c r="AA83" s="831"/>
      <c r="AB83" s="832"/>
      <c r="AC83" s="832"/>
      <c r="AD83" s="832"/>
      <c r="AE83" s="832"/>
      <c r="AF83" s="833" t="s">
        <v>838</v>
      </c>
    </row>
    <row r="84" spans="1:32" outlineLevel="1">
      <c r="A84" s="224"/>
      <c r="B84" s="648" t="s">
        <v>841</v>
      </c>
      <c r="C84" s="834">
        <v>0</v>
      </c>
      <c r="D84" s="835" t="s">
        <v>842</v>
      </c>
      <c r="E84" s="836">
        <v>0</v>
      </c>
      <c r="F84" s="740" t="s">
        <v>842</v>
      </c>
      <c r="G84" s="837">
        <v>0</v>
      </c>
      <c r="H84" s="835" t="s">
        <v>842</v>
      </c>
      <c r="I84" s="836">
        <v>0</v>
      </c>
      <c r="J84" s="740" t="s">
        <v>842</v>
      </c>
      <c r="K84" s="837">
        <v>0</v>
      </c>
      <c r="L84" s="835" t="s">
        <v>842</v>
      </c>
      <c r="M84" s="836">
        <v>0</v>
      </c>
      <c r="N84" s="740" t="s">
        <v>842</v>
      </c>
      <c r="O84" s="837">
        <v>0</v>
      </c>
      <c r="P84" s="835" t="s">
        <v>842</v>
      </c>
      <c r="Q84" s="836">
        <v>0</v>
      </c>
      <c r="R84" s="740" t="s">
        <v>842</v>
      </c>
      <c r="S84" s="226"/>
      <c r="U84" s="838">
        <f>V84+W84</f>
        <v>1</v>
      </c>
      <c r="V84" s="839">
        <v>1</v>
      </c>
      <c r="W84" s="591">
        <v>0</v>
      </c>
      <c r="X84" s="838">
        <f>Y84+Z84</f>
        <v>1</v>
      </c>
      <c r="Y84" s="839">
        <v>1</v>
      </c>
      <c r="Z84" s="591">
        <v>0</v>
      </c>
      <c r="AA84" s="840">
        <v>1</v>
      </c>
      <c r="AB84" s="839">
        <v>1</v>
      </c>
      <c r="AC84" s="839">
        <v>1</v>
      </c>
      <c r="AD84" s="839">
        <v>0</v>
      </c>
      <c r="AE84" s="839">
        <v>0</v>
      </c>
      <c r="AF84" s="841" t="str">
        <f t="shared" ref="AF84:AF147" si="0">B84</f>
        <v>OP720 - Smoke detector</v>
      </c>
    </row>
    <row r="85" spans="1:32" outlineLevel="1">
      <c r="A85" s="224"/>
      <c r="B85" s="641" t="s">
        <v>843</v>
      </c>
      <c r="C85" s="842">
        <v>0</v>
      </c>
      <c r="D85" s="835" t="s">
        <v>842</v>
      </c>
      <c r="E85" s="843">
        <v>0</v>
      </c>
      <c r="F85" s="740" t="s">
        <v>842</v>
      </c>
      <c r="G85" s="53">
        <v>0</v>
      </c>
      <c r="H85" s="835" t="s">
        <v>842</v>
      </c>
      <c r="I85" s="843">
        <v>0</v>
      </c>
      <c r="J85" s="740" t="s">
        <v>842</v>
      </c>
      <c r="K85" s="53">
        <v>0</v>
      </c>
      <c r="L85" s="835" t="s">
        <v>842</v>
      </c>
      <c r="M85" s="843">
        <v>0</v>
      </c>
      <c r="N85" s="740" t="s">
        <v>842</v>
      </c>
      <c r="O85" s="53">
        <v>0</v>
      </c>
      <c r="P85" s="835" t="s">
        <v>842</v>
      </c>
      <c r="Q85" s="843">
        <v>0</v>
      </c>
      <c r="R85" s="740" t="s">
        <v>842</v>
      </c>
      <c r="S85" s="226"/>
      <c r="U85" s="838">
        <f t="shared" ref="U85:U87" si="1">V85+W85</f>
        <v>1</v>
      </c>
      <c r="V85" s="839">
        <v>1</v>
      </c>
      <c r="W85" s="591">
        <v>0</v>
      </c>
      <c r="X85" s="838">
        <f t="shared" ref="X85:X87" si="2">Y85+Z85</f>
        <v>1</v>
      </c>
      <c r="Y85" s="839">
        <v>1</v>
      </c>
      <c r="Z85" s="591">
        <v>0</v>
      </c>
      <c r="AA85" s="844">
        <v>1</v>
      </c>
      <c r="AB85" s="760">
        <v>1</v>
      </c>
      <c r="AC85" s="760">
        <v>1</v>
      </c>
      <c r="AD85" s="839">
        <v>0</v>
      </c>
      <c r="AE85" s="839">
        <v>0</v>
      </c>
      <c r="AF85" s="845" t="str">
        <f t="shared" si="0"/>
        <v>HI722 - Heat detector</v>
      </c>
    </row>
    <row r="86" spans="1:32" outlineLevel="1">
      <c r="A86" s="224"/>
      <c r="B86" s="641" t="s">
        <v>844</v>
      </c>
      <c r="C86" s="842">
        <v>0</v>
      </c>
      <c r="D86" s="835" t="s">
        <v>842</v>
      </c>
      <c r="E86" s="843">
        <v>0</v>
      </c>
      <c r="F86" s="740" t="s">
        <v>842</v>
      </c>
      <c r="G86" s="53">
        <v>0</v>
      </c>
      <c r="H86" s="835" t="s">
        <v>842</v>
      </c>
      <c r="I86" s="843">
        <v>0</v>
      </c>
      <c r="J86" s="740" t="s">
        <v>842</v>
      </c>
      <c r="K86" s="53">
        <v>0</v>
      </c>
      <c r="L86" s="835" t="s">
        <v>842</v>
      </c>
      <c r="M86" s="843">
        <v>0</v>
      </c>
      <c r="N86" s="740" t="s">
        <v>842</v>
      </c>
      <c r="O86" s="53">
        <v>0</v>
      </c>
      <c r="P86" s="835" t="s">
        <v>842</v>
      </c>
      <c r="Q86" s="843">
        <v>0</v>
      </c>
      <c r="R86" s="740" t="s">
        <v>842</v>
      </c>
      <c r="S86" s="226"/>
      <c r="U86" s="838">
        <f t="shared" si="1"/>
        <v>1</v>
      </c>
      <c r="V86" s="839">
        <v>1</v>
      </c>
      <c r="W86" s="591">
        <v>0</v>
      </c>
      <c r="X86" s="838">
        <f t="shared" si="2"/>
        <v>1</v>
      </c>
      <c r="Y86" s="839">
        <v>1</v>
      </c>
      <c r="Z86" s="591">
        <v>0</v>
      </c>
      <c r="AA86" s="844">
        <v>1</v>
      </c>
      <c r="AB86" s="760">
        <v>1</v>
      </c>
      <c r="AC86" s="760">
        <v>1</v>
      </c>
      <c r="AD86" s="839">
        <v>0</v>
      </c>
      <c r="AE86" s="839">
        <v>0</v>
      </c>
      <c r="AF86" s="845" t="str">
        <f t="shared" si="0"/>
        <v>HI720 - Heat detector</v>
      </c>
    </row>
    <row r="87" spans="1:32" outlineLevel="1">
      <c r="A87" s="224"/>
      <c r="B87" s="641" t="s">
        <v>845</v>
      </c>
      <c r="C87" s="842">
        <v>0</v>
      </c>
      <c r="D87" s="835" t="s">
        <v>842</v>
      </c>
      <c r="E87" s="843">
        <v>0</v>
      </c>
      <c r="F87" s="740" t="s">
        <v>842</v>
      </c>
      <c r="G87" s="53">
        <v>0</v>
      </c>
      <c r="H87" s="835" t="s">
        <v>842</v>
      </c>
      <c r="I87" s="843">
        <v>0</v>
      </c>
      <c r="J87" s="740" t="s">
        <v>842</v>
      </c>
      <c r="K87" s="53">
        <v>0</v>
      </c>
      <c r="L87" s="835" t="s">
        <v>842</v>
      </c>
      <c r="M87" s="843">
        <v>0</v>
      </c>
      <c r="N87" s="740" t="s">
        <v>842</v>
      </c>
      <c r="O87" s="53">
        <v>0</v>
      </c>
      <c r="P87" s="835" t="s">
        <v>842</v>
      </c>
      <c r="Q87" s="843">
        <v>0</v>
      </c>
      <c r="R87" s="740" t="s">
        <v>842</v>
      </c>
      <c r="S87" s="226"/>
      <c r="U87" s="838">
        <f t="shared" si="1"/>
        <v>1</v>
      </c>
      <c r="V87" s="839">
        <v>1</v>
      </c>
      <c r="W87" s="591">
        <v>0</v>
      </c>
      <c r="X87" s="838">
        <f t="shared" si="2"/>
        <v>1</v>
      </c>
      <c r="Y87" s="839">
        <v>1</v>
      </c>
      <c r="Z87" s="591">
        <v>0</v>
      </c>
      <c r="AA87" s="844">
        <v>1</v>
      </c>
      <c r="AB87" s="760">
        <v>1</v>
      </c>
      <c r="AC87" s="760">
        <v>1</v>
      </c>
      <c r="AD87" s="839">
        <v>0</v>
      </c>
      <c r="AE87" s="839">
        <v>0</v>
      </c>
      <c r="AF87" s="845" t="str">
        <f t="shared" si="0"/>
        <v xml:space="preserve">OH720 - Multi Sensor detector (ES&lt;=14) </v>
      </c>
    </row>
    <row r="88" spans="1:32" outlineLevel="1">
      <c r="A88" s="224"/>
      <c r="B88" s="641" t="s">
        <v>846</v>
      </c>
      <c r="C88" s="842">
        <v>0</v>
      </c>
      <c r="D88" s="835" t="s">
        <v>842</v>
      </c>
      <c r="E88" s="843">
        <v>0</v>
      </c>
      <c r="F88" s="740" t="s">
        <v>842</v>
      </c>
      <c r="G88" s="53">
        <v>0</v>
      </c>
      <c r="H88" s="835" t="s">
        <v>842</v>
      </c>
      <c r="I88" s="843">
        <v>0</v>
      </c>
      <c r="J88" s="740" t="s">
        <v>842</v>
      </c>
      <c r="K88" s="53">
        <v>0</v>
      </c>
      <c r="L88" s="835" t="s">
        <v>842</v>
      </c>
      <c r="M88" s="843">
        <v>0</v>
      </c>
      <c r="N88" s="740" t="s">
        <v>842</v>
      </c>
      <c r="O88" s="53">
        <v>0</v>
      </c>
      <c r="P88" s="835" t="s">
        <v>842</v>
      </c>
      <c r="Q88" s="843">
        <v>0</v>
      </c>
      <c r="R88" s="740" t="s">
        <v>842</v>
      </c>
      <c r="S88" s="226"/>
      <c r="U88" s="838">
        <f t="shared" ref="U88:U89" si="3">V88+W88</f>
        <v>1</v>
      </c>
      <c r="V88" s="839">
        <v>1</v>
      </c>
      <c r="W88" s="591">
        <v>0</v>
      </c>
      <c r="X88" s="838">
        <f t="shared" ref="X88:X89" si="4">Y88+Z88</f>
        <v>1</v>
      </c>
      <c r="Y88" s="839">
        <v>1</v>
      </c>
      <c r="Z88" s="591">
        <v>0</v>
      </c>
      <c r="AA88" s="844">
        <v>1</v>
      </c>
      <c r="AB88" s="760">
        <v>1</v>
      </c>
      <c r="AC88" s="760">
        <v>1</v>
      </c>
      <c r="AD88" s="839">
        <v>1</v>
      </c>
      <c r="AE88" s="839">
        <v>0</v>
      </c>
      <c r="AF88" s="845" t="str">
        <f t="shared" ref="AF88:AF89" si="5">B88</f>
        <v xml:space="preserve">OH720 - Multi Sensor detector (ES&gt;=15) </v>
      </c>
    </row>
    <row r="89" spans="1:32" outlineLevel="1">
      <c r="A89" s="224"/>
      <c r="B89" s="641" t="s">
        <v>847</v>
      </c>
      <c r="C89" s="842">
        <v>0</v>
      </c>
      <c r="D89" s="835" t="s">
        <v>842</v>
      </c>
      <c r="E89" s="843">
        <v>0</v>
      </c>
      <c r="F89" s="740" t="s">
        <v>842</v>
      </c>
      <c r="G89" s="53">
        <v>0</v>
      </c>
      <c r="H89" s="835" t="s">
        <v>842</v>
      </c>
      <c r="I89" s="843">
        <v>0</v>
      </c>
      <c r="J89" s="740" t="s">
        <v>842</v>
      </c>
      <c r="K89" s="53">
        <v>0</v>
      </c>
      <c r="L89" s="835" t="s">
        <v>842</v>
      </c>
      <c r="M89" s="843">
        <v>0</v>
      </c>
      <c r="N89" s="740" t="s">
        <v>842</v>
      </c>
      <c r="O89" s="53">
        <v>0</v>
      </c>
      <c r="P89" s="835" t="s">
        <v>842</v>
      </c>
      <c r="Q89" s="843">
        <v>0</v>
      </c>
      <c r="R89" s="740" t="s">
        <v>842</v>
      </c>
      <c r="S89" s="226"/>
      <c r="U89" s="838">
        <f t="shared" si="3"/>
        <v>1</v>
      </c>
      <c r="V89" s="839">
        <v>1</v>
      </c>
      <c r="W89" s="591">
        <v>0</v>
      </c>
      <c r="X89" s="838">
        <f t="shared" si="4"/>
        <v>1</v>
      </c>
      <c r="Y89" s="839">
        <v>1</v>
      </c>
      <c r="Z89" s="591">
        <v>0</v>
      </c>
      <c r="AA89" s="844">
        <v>1</v>
      </c>
      <c r="AB89" s="760">
        <v>1</v>
      </c>
      <c r="AC89" s="760">
        <v>1</v>
      </c>
      <c r="AD89" s="839">
        <v>0</v>
      </c>
      <c r="AE89" s="839">
        <v>0</v>
      </c>
      <c r="AF89" s="845" t="str">
        <f t="shared" si="5"/>
        <v xml:space="preserve">OOH740 - Multi Sensor detector (ES&lt;=29) </v>
      </c>
    </row>
    <row r="90" spans="1:32" outlineLevel="1">
      <c r="A90" s="224"/>
      <c r="B90" s="641" t="s">
        <v>848</v>
      </c>
      <c r="C90" s="842">
        <v>0</v>
      </c>
      <c r="D90" s="835" t="s">
        <v>842</v>
      </c>
      <c r="E90" s="843">
        <v>0</v>
      </c>
      <c r="F90" s="740" t="s">
        <v>842</v>
      </c>
      <c r="G90" s="53">
        <v>0</v>
      </c>
      <c r="H90" s="835" t="s">
        <v>842</v>
      </c>
      <c r="I90" s="843">
        <v>0</v>
      </c>
      <c r="J90" s="740" t="s">
        <v>842</v>
      </c>
      <c r="K90" s="53">
        <v>0</v>
      </c>
      <c r="L90" s="835" t="s">
        <v>842</v>
      </c>
      <c r="M90" s="843">
        <v>0</v>
      </c>
      <c r="N90" s="740" t="s">
        <v>842</v>
      </c>
      <c r="O90" s="53">
        <v>0</v>
      </c>
      <c r="P90" s="835" t="s">
        <v>842</v>
      </c>
      <c r="Q90" s="843">
        <v>0</v>
      </c>
      <c r="R90" s="740" t="s">
        <v>842</v>
      </c>
      <c r="S90" s="226"/>
      <c r="U90" s="838">
        <f t="shared" ref="U90" si="6">V90+W90</f>
        <v>1</v>
      </c>
      <c r="V90" s="839">
        <v>1</v>
      </c>
      <c r="W90" s="591">
        <v>0</v>
      </c>
      <c r="X90" s="838">
        <f t="shared" ref="X90" si="7">Y90+Z90</f>
        <v>1</v>
      </c>
      <c r="Y90" s="839">
        <v>1</v>
      </c>
      <c r="Z90" s="591">
        <v>0</v>
      </c>
      <c r="AA90" s="844">
        <v>1</v>
      </c>
      <c r="AB90" s="760">
        <v>1</v>
      </c>
      <c r="AC90" s="760">
        <v>1</v>
      </c>
      <c r="AD90" s="839">
        <v>1</v>
      </c>
      <c r="AE90" s="839">
        <v>0</v>
      </c>
      <c r="AF90" s="845" t="str">
        <f t="shared" ref="AF90" si="8">B90</f>
        <v>OOH740 - Multi Sensor detector (ES&gt;=30)</v>
      </c>
    </row>
    <row r="91" spans="1:32" hidden="1">
      <c r="A91" s="224"/>
      <c r="B91" s="641"/>
      <c r="C91" s="846"/>
      <c r="D91" s="847"/>
      <c r="E91" s="846"/>
      <c r="F91" s="254"/>
      <c r="G91" s="848"/>
      <c r="H91" s="254"/>
      <c r="I91" s="846"/>
      <c r="J91" s="254"/>
      <c r="K91" s="848"/>
      <c r="L91" s="254"/>
      <c r="M91" s="846"/>
      <c r="N91" s="254"/>
      <c r="O91" s="848"/>
      <c r="P91" s="254"/>
      <c r="Q91" s="846"/>
      <c r="R91" s="254"/>
      <c r="S91" s="226"/>
      <c r="U91" s="838">
        <f t="shared" ref="U91:U136" si="9">V91+W91</f>
        <v>0</v>
      </c>
      <c r="V91" s="839"/>
      <c r="W91" s="591"/>
      <c r="X91" s="838">
        <f t="shared" ref="X91:X136" si="10">Y91+Z91</f>
        <v>0</v>
      </c>
      <c r="Y91" s="839"/>
      <c r="Z91" s="591"/>
      <c r="AA91" s="844"/>
      <c r="AB91" s="760"/>
      <c r="AC91" s="760"/>
      <c r="AD91" s="839"/>
      <c r="AE91" s="839"/>
      <c r="AF91" s="845">
        <f t="shared" si="0"/>
        <v>0</v>
      </c>
    </row>
    <row r="92" spans="1:32" hidden="1">
      <c r="A92" s="224"/>
      <c r="B92" s="641"/>
      <c r="C92" s="846"/>
      <c r="D92" s="847"/>
      <c r="E92" s="846"/>
      <c r="F92" s="254"/>
      <c r="G92" s="848"/>
      <c r="H92" s="254"/>
      <c r="I92" s="846"/>
      <c r="J92" s="254"/>
      <c r="K92" s="848"/>
      <c r="L92" s="254"/>
      <c r="M92" s="846"/>
      <c r="N92" s="254"/>
      <c r="O92" s="848"/>
      <c r="P92" s="254"/>
      <c r="Q92" s="846"/>
      <c r="R92" s="254"/>
      <c r="S92" s="226"/>
      <c r="U92" s="838">
        <f t="shared" si="9"/>
        <v>0</v>
      </c>
      <c r="V92" s="839"/>
      <c r="W92" s="591"/>
      <c r="X92" s="838">
        <f t="shared" si="10"/>
        <v>0</v>
      </c>
      <c r="Y92" s="839"/>
      <c r="Z92" s="591"/>
      <c r="AA92" s="844"/>
      <c r="AB92" s="760"/>
      <c r="AC92" s="760"/>
      <c r="AD92" s="839"/>
      <c r="AE92" s="839"/>
      <c r="AF92" s="845">
        <f t="shared" si="0"/>
        <v>0</v>
      </c>
    </row>
    <row r="93" spans="1:32" hidden="1">
      <c r="A93" s="224"/>
      <c r="B93" s="641"/>
      <c r="C93" s="846"/>
      <c r="D93" s="847"/>
      <c r="E93" s="846"/>
      <c r="F93" s="254"/>
      <c r="G93" s="848"/>
      <c r="H93" s="254"/>
      <c r="I93" s="846"/>
      <c r="J93" s="254"/>
      <c r="K93" s="848"/>
      <c r="L93" s="254"/>
      <c r="M93" s="846"/>
      <c r="N93" s="254"/>
      <c r="O93" s="848"/>
      <c r="P93" s="254"/>
      <c r="Q93" s="846"/>
      <c r="R93" s="254"/>
      <c r="S93" s="226"/>
      <c r="U93" s="838">
        <f t="shared" si="9"/>
        <v>0</v>
      </c>
      <c r="V93" s="839"/>
      <c r="W93" s="591"/>
      <c r="X93" s="838">
        <f t="shared" si="10"/>
        <v>0</v>
      </c>
      <c r="Y93" s="839"/>
      <c r="Z93" s="591"/>
      <c r="AA93" s="844"/>
      <c r="AB93" s="760"/>
      <c r="AC93" s="760"/>
      <c r="AD93" s="839"/>
      <c r="AE93" s="839"/>
      <c r="AF93" s="845">
        <f t="shared" si="0"/>
        <v>0</v>
      </c>
    </row>
    <row r="94" spans="1:32" hidden="1">
      <c r="A94" s="224"/>
      <c r="B94" s="641"/>
      <c r="C94" s="846"/>
      <c r="D94" s="847"/>
      <c r="E94" s="846"/>
      <c r="F94" s="254"/>
      <c r="G94" s="848"/>
      <c r="H94" s="254"/>
      <c r="I94" s="846"/>
      <c r="J94" s="254"/>
      <c r="K94" s="848"/>
      <c r="L94" s="254"/>
      <c r="M94" s="846"/>
      <c r="N94" s="254"/>
      <c r="O94" s="848"/>
      <c r="P94" s="254"/>
      <c r="Q94" s="846"/>
      <c r="R94" s="254"/>
      <c r="S94" s="226"/>
      <c r="U94" s="838">
        <f t="shared" si="9"/>
        <v>0</v>
      </c>
      <c r="V94" s="839"/>
      <c r="W94" s="591"/>
      <c r="X94" s="838">
        <f t="shared" si="10"/>
        <v>0</v>
      </c>
      <c r="Y94" s="839"/>
      <c r="Z94" s="591"/>
      <c r="AA94" s="844"/>
      <c r="AB94" s="760"/>
      <c r="AC94" s="760"/>
      <c r="AD94" s="839"/>
      <c r="AE94" s="839"/>
      <c r="AF94" s="845">
        <f t="shared" si="0"/>
        <v>0</v>
      </c>
    </row>
    <row r="95" spans="1:32" hidden="1">
      <c r="A95" s="224"/>
      <c r="B95" s="641"/>
      <c r="C95" s="846"/>
      <c r="D95" s="847"/>
      <c r="E95" s="846"/>
      <c r="F95" s="254"/>
      <c r="G95" s="848"/>
      <c r="H95" s="254"/>
      <c r="I95" s="846"/>
      <c r="J95" s="254"/>
      <c r="K95" s="848"/>
      <c r="L95" s="254"/>
      <c r="M95" s="846"/>
      <c r="N95" s="254"/>
      <c r="O95" s="848"/>
      <c r="P95" s="254"/>
      <c r="Q95" s="846"/>
      <c r="R95" s="254"/>
      <c r="S95" s="226"/>
      <c r="U95" s="838">
        <f t="shared" si="9"/>
        <v>0</v>
      </c>
      <c r="V95" s="839"/>
      <c r="W95" s="591"/>
      <c r="X95" s="838">
        <f t="shared" si="10"/>
        <v>0</v>
      </c>
      <c r="Y95" s="839"/>
      <c r="Z95" s="591"/>
      <c r="AA95" s="844"/>
      <c r="AB95" s="760"/>
      <c r="AC95" s="760"/>
      <c r="AD95" s="839"/>
      <c r="AE95" s="839"/>
      <c r="AF95" s="845">
        <f t="shared" si="0"/>
        <v>0</v>
      </c>
    </row>
    <row r="96" spans="1:32" hidden="1">
      <c r="A96" s="224"/>
      <c r="B96" s="641"/>
      <c r="C96" s="846"/>
      <c r="D96" s="847"/>
      <c r="E96" s="846"/>
      <c r="F96" s="254"/>
      <c r="G96" s="848"/>
      <c r="H96" s="254"/>
      <c r="I96" s="846"/>
      <c r="J96" s="254"/>
      <c r="K96" s="848"/>
      <c r="L96" s="254"/>
      <c r="M96" s="846"/>
      <c r="N96" s="254"/>
      <c r="O96" s="848"/>
      <c r="P96" s="254"/>
      <c r="Q96" s="846"/>
      <c r="R96" s="254"/>
      <c r="S96" s="226"/>
      <c r="U96" s="838">
        <f t="shared" si="9"/>
        <v>0</v>
      </c>
      <c r="V96" s="839"/>
      <c r="W96" s="591"/>
      <c r="X96" s="838">
        <f t="shared" si="10"/>
        <v>0</v>
      </c>
      <c r="Y96" s="839"/>
      <c r="Z96" s="591"/>
      <c r="AA96" s="844"/>
      <c r="AB96" s="760"/>
      <c r="AC96" s="760"/>
      <c r="AD96" s="839"/>
      <c r="AE96" s="839"/>
      <c r="AF96" s="845">
        <f t="shared" si="0"/>
        <v>0</v>
      </c>
    </row>
    <row r="97" spans="1:32" hidden="1">
      <c r="A97" s="224"/>
      <c r="B97" s="641"/>
      <c r="C97" s="846"/>
      <c r="D97" s="847"/>
      <c r="E97" s="846"/>
      <c r="F97" s="254"/>
      <c r="G97" s="848"/>
      <c r="H97" s="254"/>
      <c r="I97" s="846"/>
      <c r="J97" s="254"/>
      <c r="K97" s="848"/>
      <c r="L97" s="254"/>
      <c r="M97" s="846"/>
      <c r="N97" s="254"/>
      <c r="O97" s="848"/>
      <c r="P97" s="254"/>
      <c r="Q97" s="846"/>
      <c r="R97" s="254"/>
      <c r="S97" s="226"/>
      <c r="U97" s="838">
        <f t="shared" si="9"/>
        <v>0</v>
      </c>
      <c r="V97" s="839"/>
      <c r="W97" s="591"/>
      <c r="X97" s="838">
        <f t="shared" si="10"/>
        <v>0</v>
      </c>
      <c r="Y97" s="839"/>
      <c r="Z97" s="591"/>
      <c r="AA97" s="844"/>
      <c r="AB97" s="760"/>
      <c r="AC97" s="760"/>
      <c r="AD97" s="839"/>
      <c r="AE97" s="839"/>
      <c r="AF97" s="845">
        <f t="shared" si="0"/>
        <v>0</v>
      </c>
    </row>
    <row r="98" spans="1:32" hidden="1">
      <c r="A98" s="224"/>
      <c r="B98" s="641"/>
      <c r="C98" s="846"/>
      <c r="D98" s="847"/>
      <c r="E98" s="846"/>
      <c r="F98" s="254"/>
      <c r="G98" s="848"/>
      <c r="H98" s="254"/>
      <c r="I98" s="846"/>
      <c r="J98" s="254"/>
      <c r="K98" s="848"/>
      <c r="L98" s="254"/>
      <c r="M98" s="846"/>
      <c r="N98" s="254"/>
      <c r="O98" s="848"/>
      <c r="P98" s="254"/>
      <c r="Q98" s="846"/>
      <c r="R98" s="254"/>
      <c r="S98" s="226"/>
      <c r="U98" s="838">
        <f t="shared" si="9"/>
        <v>0</v>
      </c>
      <c r="V98" s="839"/>
      <c r="W98" s="591"/>
      <c r="X98" s="838">
        <f t="shared" si="10"/>
        <v>0</v>
      </c>
      <c r="Y98" s="839"/>
      <c r="Z98" s="591"/>
      <c r="AA98" s="844"/>
      <c r="AB98" s="760"/>
      <c r="AC98" s="760"/>
      <c r="AD98" s="839"/>
      <c r="AE98" s="839"/>
      <c r="AF98" s="845">
        <f t="shared" si="0"/>
        <v>0</v>
      </c>
    </row>
    <row r="99" spans="1:32" hidden="1">
      <c r="A99" s="224"/>
      <c r="B99" s="641"/>
      <c r="C99" s="846"/>
      <c r="D99" s="847"/>
      <c r="E99" s="846"/>
      <c r="F99" s="254"/>
      <c r="G99" s="848"/>
      <c r="H99" s="254"/>
      <c r="I99" s="846"/>
      <c r="J99" s="254"/>
      <c r="K99" s="848"/>
      <c r="L99" s="254"/>
      <c r="M99" s="846"/>
      <c r="N99" s="254"/>
      <c r="O99" s="848"/>
      <c r="P99" s="254"/>
      <c r="Q99" s="846"/>
      <c r="R99" s="254"/>
      <c r="S99" s="226"/>
      <c r="U99" s="838">
        <f t="shared" si="9"/>
        <v>0</v>
      </c>
      <c r="V99" s="839"/>
      <c r="W99" s="591"/>
      <c r="X99" s="838">
        <f t="shared" si="10"/>
        <v>0</v>
      </c>
      <c r="Y99" s="839"/>
      <c r="Z99" s="591"/>
      <c r="AA99" s="844"/>
      <c r="AB99" s="760"/>
      <c r="AC99" s="760"/>
      <c r="AD99" s="839"/>
      <c r="AE99" s="839"/>
      <c r="AF99" s="845">
        <f t="shared" si="0"/>
        <v>0</v>
      </c>
    </row>
    <row r="100" spans="1:32" collapsed="1">
      <c r="A100" s="224"/>
      <c r="B100" s="665" t="s">
        <v>849</v>
      </c>
      <c r="C100" s="849"/>
      <c r="D100" s="849"/>
      <c r="E100" s="849"/>
      <c r="F100" s="849"/>
      <c r="G100" s="849"/>
      <c r="H100" s="849"/>
      <c r="I100" s="849"/>
      <c r="J100" s="849"/>
      <c r="K100" s="849"/>
      <c r="L100" s="849"/>
      <c r="M100" s="849"/>
      <c r="N100" s="849"/>
      <c r="O100" s="849"/>
      <c r="P100" s="849"/>
      <c r="Q100" s="849"/>
      <c r="R100" s="850"/>
      <c r="S100" s="249"/>
      <c r="U100" s="851"/>
      <c r="V100" s="852"/>
      <c r="W100" s="605"/>
      <c r="X100" s="851"/>
      <c r="Y100" s="852"/>
      <c r="Z100" s="605"/>
      <c r="AA100" s="853"/>
      <c r="AB100" s="854"/>
      <c r="AC100" s="854"/>
      <c r="AD100" s="854"/>
      <c r="AE100" s="854"/>
      <c r="AF100" s="855" t="str">
        <f t="shared" si="0"/>
        <v>Special detectors</v>
      </c>
    </row>
    <row r="101" spans="1:32" hidden="1" outlineLevel="1">
      <c r="A101" s="224"/>
      <c r="B101" s="641" t="s">
        <v>850</v>
      </c>
      <c r="C101" s="842">
        <v>0</v>
      </c>
      <c r="D101" s="835" t="s">
        <v>842</v>
      </c>
      <c r="E101" s="843">
        <v>0</v>
      </c>
      <c r="F101" s="740" t="s">
        <v>842</v>
      </c>
      <c r="G101" s="53">
        <v>0</v>
      </c>
      <c r="H101" s="835" t="s">
        <v>842</v>
      </c>
      <c r="I101" s="843">
        <v>0</v>
      </c>
      <c r="J101" s="740" t="s">
        <v>842</v>
      </c>
      <c r="K101" s="53">
        <v>0</v>
      </c>
      <c r="L101" s="835" t="s">
        <v>842</v>
      </c>
      <c r="M101" s="843">
        <v>0</v>
      </c>
      <c r="N101" s="740" t="s">
        <v>842</v>
      </c>
      <c r="O101" s="53">
        <v>0</v>
      </c>
      <c r="P101" s="835" t="s">
        <v>842</v>
      </c>
      <c r="Q101" s="843">
        <v>0</v>
      </c>
      <c r="R101" s="740" t="s">
        <v>842</v>
      </c>
      <c r="S101" s="226"/>
      <c r="U101" s="838">
        <f t="shared" si="9"/>
        <v>3</v>
      </c>
      <c r="V101" s="839">
        <v>3</v>
      </c>
      <c r="W101" s="591">
        <v>0</v>
      </c>
      <c r="X101" s="838">
        <f t="shared" si="10"/>
        <v>3</v>
      </c>
      <c r="Y101" s="839">
        <v>3</v>
      </c>
      <c r="Z101" s="591">
        <v>0</v>
      </c>
      <c r="AA101" s="844">
        <v>1</v>
      </c>
      <c r="AB101" s="760">
        <v>1</v>
      </c>
      <c r="AC101" s="760">
        <v>1</v>
      </c>
      <c r="AD101" s="839">
        <v>0</v>
      </c>
      <c r="AE101" s="839">
        <v>0</v>
      </c>
      <c r="AF101" s="845" t="str">
        <f t="shared" si="0"/>
        <v>FDF221-9 - Infrared flame detector</v>
      </c>
    </row>
    <row r="102" spans="1:32" hidden="1" outlineLevel="1">
      <c r="A102" s="224"/>
      <c r="B102" s="641" t="s">
        <v>851</v>
      </c>
      <c r="C102" s="842">
        <v>0</v>
      </c>
      <c r="D102" s="835" t="s">
        <v>842</v>
      </c>
      <c r="E102" s="843">
        <v>0</v>
      </c>
      <c r="F102" s="740" t="s">
        <v>842</v>
      </c>
      <c r="G102" s="53">
        <v>0</v>
      </c>
      <c r="H102" s="835" t="s">
        <v>842</v>
      </c>
      <c r="I102" s="843">
        <v>0</v>
      </c>
      <c r="J102" s="740" t="s">
        <v>842</v>
      </c>
      <c r="K102" s="53">
        <v>0</v>
      </c>
      <c r="L102" s="835" t="s">
        <v>842</v>
      </c>
      <c r="M102" s="843">
        <v>0</v>
      </c>
      <c r="N102" s="740" t="s">
        <v>842</v>
      </c>
      <c r="O102" s="53">
        <v>0</v>
      </c>
      <c r="P102" s="835" t="s">
        <v>842</v>
      </c>
      <c r="Q102" s="843">
        <v>0</v>
      </c>
      <c r="R102" s="740" t="s">
        <v>842</v>
      </c>
      <c r="S102" s="226"/>
      <c r="U102" s="838">
        <f t="shared" si="9"/>
        <v>3</v>
      </c>
      <c r="V102" s="839">
        <v>3</v>
      </c>
      <c r="W102" s="591">
        <v>0</v>
      </c>
      <c r="X102" s="838">
        <f t="shared" si="10"/>
        <v>3</v>
      </c>
      <c r="Y102" s="839">
        <v>3</v>
      </c>
      <c r="Z102" s="591">
        <v>0</v>
      </c>
      <c r="AA102" s="844">
        <v>1</v>
      </c>
      <c r="AB102" s="760">
        <v>1</v>
      </c>
      <c r="AC102" s="760">
        <v>1</v>
      </c>
      <c r="AD102" s="839">
        <v>0</v>
      </c>
      <c r="AE102" s="839">
        <v>0</v>
      </c>
      <c r="AF102" s="845" t="str">
        <f t="shared" si="0"/>
        <v>FDF241-9 - Infrared flame detector</v>
      </c>
    </row>
    <row r="103" spans="1:32" hidden="1" outlineLevel="1">
      <c r="A103" s="224"/>
      <c r="B103" s="641" t="s">
        <v>852</v>
      </c>
      <c r="C103" s="842">
        <v>0</v>
      </c>
      <c r="D103" s="835" t="s">
        <v>842</v>
      </c>
      <c r="E103" s="843">
        <v>0</v>
      </c>
      <c r="F103" s="740" t="s">
        <v>842</v>
      </c>
      <c r="G103" s="53">
        <v>0</v>
      </c>
      <c r="H103" s="835" t="s">
        <v>842</v>
      </c>
      <c r="I103" s="843">
        <v>0</v>
      </c>
      <c r="J103" s="740" t="s">
        <v>842</v>
      </c>
      <c r="K103" s="53">
        <v>0</v>
      </c>
      <c r="L103" s="835" t="s">
        <v>842</v>
      </c>
      <c r="M103" s="843">
        <v>0</v>
      </c>
      <c r="N103" s="740" t="s">
        <v>842</v>
      </c>
      <c r="O103" s="53">
        <v>0</v>
      </c>
      <c r="P103" s="835" t="s">
        <v>842</v>
      </c>
      <c r="Q103" s="843">
        <v>0</v>
      </c>
      <c r="R103" s="740" t="s">
        <v>842</v>
      </c>
      <c r="S103" s="226"/>
      <c r="U103" s="838">
        <f t="shared" si="9"/>
        <v>4</v>
      </c>
      <c r="V103" s="839">
        <v>4</v>
      </c>
      <c r="W103" s="591">
        <v>0</v>
      </c>
      <c r="X103" s="838">
        <f t="shared" si="10"/>
        <v>4</v>
      </c>
      <c r="Y103" s="839">
        <v>4</v>
      </c>
      <c r="Z103" s="591">
        <v>0</v>
      </c>
      <c r="AA103" s="844">
        <v>1</v>
      </c>
      <c r="AB103" s="760">
        <v>1</v>
      </c>
      <c r="AC103" s="760">
        <v>1</v>
      </c>
      <c r="AD103" s="839">
        <v>0</v>
      </c>
      <c r="AE103" s="839">
        <v>0</v>
      </c>
      <c r="AF103" s="845" t="str">
        <f t="shared" si="0"/>
        <v>FDL241-9 - Linear smoke detector</v>
      </c>
    </row>
    <row r="104" spans="1:32" hidden="1" outlineLevel="1">
      <c r="A104" s="224"/>
      <c r="B104" s="641" t="s">
        <v>853</v>
      </c>
      <c r="C104" s="842">
        <v>0</v>
      </c>
      <c r="D104" s="835" t="s">
        <v>842</v>
      </c>
      <c r="E104" s="843">
        <v>0</v>
      </c>
      <c r="F104" s="740" t="s">
        <v>842</v>
      </c>
      <c r="G104" s="53">
        <v>0</v>
      </c>
      <c r="H104" s="835" t="s">
        <v>842</v>
      </c>
      <c r="I104" s="843">
        <v>0</v>
      </c>
      <c r="J104" s="740" t="s">
        <v>842</v>
      </c>
      <c r="K104" s="53">
        <v>0</v>
      </c>
      <c r="L104" s="835" t="s">
        <v>842</v>
      </c>
      <c r="M104" s="843">
        <v>0</v>
      </c>
      <c r="N104" s="740" t="s">
        <v>842</v>
      </c>
      <c r="O104" s="53">
        <v>0</v>
      </c>
      <c r="P104" s="835" t="s">
        <v>842</v>
      </c>
      <c r="Q104" s="843">
        <v>0</v>
      </c>
      <c r="R104" s="740" t="s">
        <v>842</v>
      </c>
      <c r="S104" s="226"/>
      <c r="U104" s="838">
        <v>15</v>
      </c>
      <c r="V104" s="839">
        <v>15</v>
      </c>
      <c r="W104" s="591">
        <v>0</v>
      </c>
      <c r="X104" s="838">
        <v>15</v>
      </c>
      <c r="Y104" s="839">
        <v>15</v>
      </c>
      <c r="Z104" s="591">
        <v>0</v>
      </c>
      <c r="AA104" s="844">
        <v>1</v>
      </c>
      <c r="AB104" s="760">
        <v>1</v>
      </c>
      <c r="AC104" s="760">
        <v>1</v>
      </c>
      <c r="AD104" s="839">
        <v>0</v>
      </c>
      <c r="AE104" s="839">
        <v>0</v>
      </c>
      <c r="AF104" s="845" t="str">
        <f t="shared" ref="AF104" si="11">B104</f>
        <v>FDL242 - Linear smoke detector</v>
      </c>
    </row>
    <row r="105" spans="1:32" hidden="1" outlineLevel="1">
      <c r="A105" s="224"/>
      <c r="B105" s="641" t="s">
        <v>854</v>
      </c>
      <c r="C105" s="842">
        <v>0</v>
      </c>
      <c r="D105" s="835" t="s">
        <v>842</v>
      </c>
      <c r="E105" s="843">
        <v>0</v>
      </c>
      <c r="F105" s="740" t="s">
        <v>842</v>
      </c>
      <c r="G105" s="53">
        <v>0</v>
      </c>
      <c r="H105" s="835" t="s">
        <v>842</v>
      </c>
      <c r="I105" s="843">
        <v>0</v>
      </c>
      <c r="J105" s="740" t="s">
        <v>842</v>
      </c>
      <c r="K105" s="53">
        <v>0</v>
      </c>
      <c r="L105" s="835" t="s">
        <v>842</v>
      </c>
      <c r="M105" s="843">
        <v>0</v>
      </c>
      <c r="N105" s="740" t="s">
        <v>842</v>
      </c>
      <c r="O105" s="53">
        <v>0</v>
      </c>
      <c r="P105" s="835" t="s">
        <v>842</v>
      </c>
      <c r="Q105" s="843">
        <v>0</v>
      </c>
      <c r="R105" s="740" t="s">
        <v>842</v>
      </c>
      <c r="S105" s="226"/>
      <c r="U105" s="838">
        <f t="shared" ref="U105" si="12">V105+W105</f>
        <v>2</v>
      </c>
      <c r="V105" s="839">
        <v>2</v>
      </c>
      <c r="W105" s="591">
        <v>0</v>
      </c>
      <c r="X105" s="838">
        <f t="shared" ref="X105" si="13">Y105+Z105</f>
        <v>2</v>
      </c>
      <c r="Y105" s="839">
        <v>2</v>
      </c>
      <c r="Z105" s="591">
        <v>0</v>
      </c>
      <c r="AA105" s="844">
        <v>1</v>
      </c>
      <c r="AB105" s="760">
        <v>1</v>
      </c>
      <c r="AC105" s="760">
        <v>1</v>
      </c>
      <c r="AD105" s="839">
        <v>0</v>
      </c>
      <c r="AE105" s="839">
        <v>0</v>
      </c>
      <c r="AF105" s="845" t="str">
        <f t="shared" ref="AF105" si="14">B105</f>
        <v>OOHC740 - Neural Fire and CO detector</v>
      </c>
    </row>
    <row r="106" spans="1:32" hidden="1">
      <c r="A106" s="224"/>
      <c r="B106" s="641"/>
      <c r="C106" s="842"/>
      <c r="D106" s="740"/>
      <c r="E106" s="842"/>
      <c r="F106" s="255"/>
      <c r="G106" s="53"/>
      <c r="H106" s="255"/>
      <c r="I106" s="842"/>
      <c r="J106" s="255"/>
      <c r="K106" s="53"/>
      <c r="L106" s="255"/>
      <c r="M106" s="842"/>
      <c r="N106" s="255"/>
      <c r="O106" s="53"/>
      <c r="P106" s="255"/>
      <c r="Q106" s="842"/>
      <c r="R106" s="255"/>
      <c r="S106" s="226"/>
      <c r="U106" s="838">
        <f t="shared" si="9"/>
        <v>0</v>
      </c>
      <c r="V106" s="839"/>
      <c r="W106" s="592"/>
      <c r="X106" s="838">
        <f t="shared" si="10"/>
        <v>0</v>
      </c>
      <c r="Y106" s="839"/>
      <c r="Z106" s="592"/>
      <c r="AA106" s="844"/>
      <c r="AB106" s="760"/>
      <c r="AC106" s="760"/>
      <c r="AD106" s="839"/>
      <c r="AE106" s="839"/>
      <c r="AF106" s="845">
        <f t="shared" si="0"/>
        <v>0</v>
      </c>
    </row>
    <row r="107" spans="1:32" hidden="1">
      <c r="A107" s="224"/>
      <c r="B107" s="641"/>
      <c r="C107" s="842"/>
      <c r="D107" s="740"/>
      <c r="E107" s="842"/>
      <c r="F107" s="255"/>
      <c r="G107" s="53"/>
      <c r="H107" s="255"/>
      <c r="I107" s="842"/>
      <c r="J107" s="255"/>
      <c r="K107" s="53"/>
      <c r="L107" s="255"/>
      <c r="M107" s="842"/>
      <c r="N107" s="255"/>
      <c r="O107" s="53"/>
      <c r="P107" s="255"/>
      <c r="Q107" s="842"/>
      <c r="R107" s="255"/>
      <c r="S107" s="226"/>
      <c r="U107" s="838">
        <f t="shared" si="9"/>
        <v>0</v>
      </c>
      <c r="V107" s="839"/>
      <c r="W107" s="592"/>
      <c r="X107" s="838">
        <f t="shared" si="10"/>
        <v>0</v>
      </c>
      <c r="Y107" s="839"/>
      <c r="Z107" s="592"/>
      <c r="AA107" s="844"/>
      <c r="AB107" s="760"/>
      <c r="AC107" s="760"/>
      <c r="AD107" s="839"/>
      <c r="AE107" s="839"/>
      <c r="AF107" s="845">
        <f t="shared" si="0"/>
        <v>0</v>
      </c>
    </row>
    <row r="108" spans="1:32" hidden="1">
      <c r="A108" s="224"/>
      <c r="B108" s="641"/>
      <c r="C108" s="842"/>
      <c r="D108" s="740"/>
      <c r="E108" s="842"/>
      <c r="F108" s="255"/>
      <c r="G108" s="53"/>
      <c r="H108" s="255"/>
      <c r="I108" s="842"/>
      <c r="J108" s="255"/>
      <c r="K108" s="53"/>
      <c r="L108" s="255"/>
      <c r="M108" s="842"/>
      <c r="N108" s="255"/>
      <c r="O108" s="53"/>
      <c r="P108" s="255"/>
      <c r="Q108" s="842"/>
      <c r="R108" s="255"/>
      <c r="S108" s="226"/>
      <c r="U108" s="838">
        <f t="shared" si="9"/>
        <v>0</v>
      </c>
      <c r="V108" s="839"/>
      <c r="W108" s="592"/>
      <c r="X108" s="838">
        <f t="shared" si="10"/>
        <v>0</v>
      </c>
      <c r="Y108" s="839"/>
      <c r="Z108" s="592"/>
      <c r="AA108" s="844"/>
      <c r="AB108" s="760"/>
      <c r="AC108" s="760"/>
      <c r="AD108" s="839"/>
      <c r="AE108" s="839"/>
      <c r="AF108" s="845">
        <f t="shared" si="0"/>
        <v>0</v>
      </c>
    </row>
    <row r="109" spans="1:32" hidden="1">
      <c r="A109" s="224"/>
      <c r="B109" s="641"/>
      <c r="C109" s="842"/>
      <c r="D109" s="740"/>
      <c r="E109" s="842"/>
      <c r="F109" s="255"/>
      <c r="G109" s="53"/>
      <c r="H109" s="255"/>
      <c r="I109" s="842"/>
      <c r="J109" s="255"/>
      <c r="K109" s="53"/>
      <c r="L109" s="255"/>
      <c r="M109" s="842"/>
      <c r="N109" s="255"/>
      <c r="O109" s="53"/>
      <c r="P109" s="255"/>
      <c r="Q109" s="842"/>
      <c r="R109" s="255"/>
      <c r="S109" s="226"/>
      <c r="U109" s="838">
        <f t="shared" si="9"/>
        <v>0</v>
      </c>
      <c r="V109" s="839"/>
      <c r="W109" s="592"/>
      <c r="X109" s="838">
        <f t="shared" si="10"/>
        <v>0</v>
      </c>
      <c r="Y109" s="839"/>
      <c r="Z109" s="592"/>
      <c r="AA109" s="844"/>
      <c r="AB109" s="760"/>
      <c r="AC109" s="760"/>
      <c r="AD109" s="839"/>
      <c r="AE109" s="839"/>
      <c r="AF109" s="845">
        <f t="shared" si="0"/>
        <v>0</v>
      </c>
    </row>
    <row r="110" spans="1:32" hidden="1">
      <c r="A110" s="224"/>
      <c r="B110" s="641"/>
      <c r="C110" s="842"/>
      <c r="D110" s="740"/>
      <c r="E110" s="842"/>
      <c r="F110" s="255"/>
      <c r="G110" s="53"/>
      <c r="H110" s="255"/>
      <c r="I110" s="842"/>
      <c r="J110" s="255"/>
      <c r="K110" s="53"/>
      <c r="L110" s="255"/>
      <c r="M110" s="842"/>
      <c r="N110" s="255"/>
      <c r="O110" s="53"/>
      <c r="P110" s="255"/>
      <c r="Q110" s="842"/>
      <c r="R110" s="255"/>
      <c r="S110" s="226"/>
      <c r="U110" s="838">
        <f t="shared" si="9"/>
        <v>0</v>
      </c>
      <c r="V110" s="839"/>
      <c r="W110" s="592"/>
      <c r="X110" s="838">
        <f t="shared" si="10"/>
        <v>0</v>
      </c>
      <c r="Y110" s="839"/>
      <c r="Z110" s="592"/>
      <c r="AA110" s="844"/>
      <c r="AB110" s="760"/>
      <c r="AC110" s="760"/>
      <c r="AD110" s="839"/>
      <c r="AE110" s="839"/>
      <c r="AF110" s="845">
        <f t="shared" si="0"/>
        <v>0</v>
      </c>
    </row>
    <row r="111" spans="1:32" hidden="1">
      <c r="A111" s="224"/>
      <c r="B111" s="641"/>
      <c r="C111" s="842"/>
      <c r="D111" s="740"/>
      <c r="E111" s="842"/>
      <c r="F111" s="255"/>
      <c r="G111" s="53"/>
      <c r="H111" s="255"/>
      <c r="I111" s="842"/>
      <c r="J111" s="255"/>
      <c r="K111" s="53"/>
      <c r="L111" s="255"/>
      <c r="M111" s="842"/>
      <c r="N111" s="255"/>
      <c r="O111" s="53"/>
      <c r="P111" s="255"/>
      <c r="Q111" s="842"/>
      <c r="R111" s="255"/>
      <c r="S111" s="226"/>
      <c r="U111" s="838">
        <f t="shared" si="9"/>
        <v>0</v>
      </c>
      <c r="V111" s="839"/>
      <c r="W111" s="592"/>
      <c r="X111" s="838">
        <f t="shared" si="10"/>
        <v>0</v>
      </c>
      <c r="Y111" s="839"/>
      <c r="Z111" s="592"/>
      <c r="AA111" s="844"/>
      <c r="AB111" s="760"/>
      <c r="AC111" s="760"/>
      <c r="AD111" s="839"/>
      <c r="AE111" s="839"/>
      <c r="AF111" s="845">
        <f t="shared" si="0"/>
        <v>0</v>
      </c>
    </row>
    <row r="112" spans="1:32" hidden="1">
      <c r="A112" s="224"/>
      <c r="B112" s="641"/>
      <c r="C112" s="842"/>
      <c r="D112" s="740"/>
      <c r="E112" s="842"/>
      <c r="F112" s="255"/>
      <c r="G112" s="53"/>
      <c r="H112" s="255"/>
      <c r="I112" s="842"/>
      <c r="J112" s="255"/>
      <c r="K112" s="53"/>
      <c r="L112" s="255"/>
      <c r="M112" s="842"/>
      <c r="N112" s="255"/>
      <c r="O112" s="53"/>
      <c r="P112" s="255"/>
      <c r="Q112" s="842"/>
      <c r="R112" s="255"/>
      <c r="S112" s="226"/>
      <c r="U112" s="838">
        <f t="shared" si="9"/>
        <v>0</v>
      </c>
      <c r="V112" s="839"/>
      <c r="W112" s="592"/>
      <c r="X112" s="838">
        <f t="shared" si="10"/>
        <v>0</v>
      </c>
      <c r="Y112" s="839"/>
      <c r="Z112" s="592"/>
      <c r="AA112" s="844"/>
      <c r="AB112" s="760"/>
      <c r="AC112" s="760"/>
      <c r="AD112" s="839"/>
      <c r="AE112" s="839"/>
      <c r="AF112" s="845">
        <f t="shared" si="0"/>
        <v>0</v>
      </c>
    </row>
    <row r="113" spans="1:32" hidden="1">
      <c r="A113" s="224"/>
      <c r="B113" s="641"/>
      <c r="C113" s="842"/>
      <c r="D113" s="740"/>
      <c r="E113" s="842"/>
      <c r="F113" s="255"/>
      <c r="G113" s="53"/>
      <c r="H113" s="255"/>
      <c r="I113" s="842"/>
      <c r="J113" s="255"/>
      <c r="K113" s="53"/>
      <c r="L113" s="255"/>
      <c r="M113" s="842"/>
      <c r="N113" s="255"/>
      <c r="O113" s="53"/>
      <c r="P113" s="255"/>
      <c r="Q113" s="842"/>
      <c r="R113" s="255"/>
      <c r="S113" s="226"/>
      <c r="U113" s="838">
        <f t="shared" si="9"/>
        <v>0</v>
      </c>
      <c r="V113" s="839"/>
      <c r="W113" s="592"/>
      <c r="X113" s="838">
        <f t="shared" si="10"/>
        <v>0</v>
      </c>
      <c r="Y113" s="839"/>
      <c r="Z113" s="592"/>
      <c r="AA113" s="844"/>
      <c r="AB113" s="760"/>
      <c r="AC113" s="760"/>
      <c r="AD113" s="839"/>
      <c r="AE113" s="839"/>
      <c r="AF113" s="845">
        <f t="shared" si="0"/>
        <v>0</v>
      </c>
    </row>
    <row r="114" spans="1:32" hidden="1">
      <c r="A114" s="224"/>
      <c r="B114" s="641"/>
      <c r="C114" s="842"/>
      <c r="D114" s="740"/>
      <c r="E114" s="842"/>
      <c r="F114" s="255"/>
      <c r="G114" s="53"/>
      <c r="H114" s="255"/>
      <c r="I114" s="842"/>
      <c r="J114" s="255"/>
      <c r="K114" s="53"/>
      <c r="L114" s="255"/>
      <c r="M114" s="842"/>
      <c r="N114" s="255"/>
      <c r="O114" s="53"/>
      <c r="P114" s="255"/>
      <c r="Q114" s="842"/>
      <c r="R114" s="255"/>
      <c r="S114" s="226"/>
      <c r="U114" s="838">
        <f t="shared" si="9"/>
        <v>0</v>
      </c>
      <c r="V114" s="839"/>
      <c r="W114" s="592"/>
      <c r="X114" s="838">
        <f t="shared" si="10"/>
        <v>0</v>
      </c>
      <c r="Y114" s="839"/>
      <c r="Z114" s="592"/>
      <c r="AA114" s="844"/>
      <c r="AB114" s="760"/>
      <c r="AC114" s="760"/>
      <c r="AD114" s="839"/>
      <c r="AE114" s="839"/>
      <c r="AF114" s="845">
        <f t="shared" si="0"/>
        <v>0</v>
      </c>
    </row>
    <row r="115" spans="1:32" collapsed="1">
      <c r="A115" s="224"/>
      <c r="B115" s="665" t="s">
        <v>855</v>
      </c>
      <c r="C115" s="849"/>
      <c r="D115" s="849"/>
      <c r="E115" s="849"/>
      <c r="F115" s="849"/>
      <c r="G115" s="849"/>
      <c r="H115" s="849"/>
      <c r="I115" s="849"/>
      <c r="J115" s="849"/>
      <c r="K115" s="849"/>
      <c r="L115" s="849"/>
      <c r="M115" s="849"/>
      <c r="N115" s="849"/>
      <c r="O115" s="849"/>
      <c r="P115" s="849"/>
      <c r="Q115" s="849"/>
      <c r="R115" s="850"/>
      <c r="S115" s="249"/>
      <c r="U115" s="851"/>
      <c r="V115" s="852"/>
      <c r="W115" s="607"/>
      <c r="X115" s="851"/>
      <c r="Y115" s="852"/>
      <c r="Z115" s="607"/>
      <c r="AA115" s="853"/>
      <c r="AB115" s="854"/>
      <c r="AC115" s="854"/>
      <c r="AD115" s="854"/>
      <c r="AE115" s="854"/>
      <c r="AF115" s="855" t="str">
        <f t="shared" si="0"/>
        <v>Manual call points</v>
      </c>
    </row>
    <row r="116" spans="1:32" hidden="1" outlineLevel="1">
      <c r="A116" s="224"/>
      <c r="B116" s="856" t="s">
        <v>856</v>
      </c>
      <c r="C116" s="842">
        <v>0</v>
      </c>
      <c r="D116" s="835" t="s">
        <v>842</v>
      </c>
      <c r="E116" s="843">
        <v>0</v>
      </c>
      <c r="F116" s="740" t="s">
        <v>842</v>
      </c>
      <c r="G116" s="53">
        <v>0</v>
      </c>
      <c r="H116" s="835" t="s">
        <v>842</v>
      </c>
      <c r="I116" s="843">
        <v>0</v>
      </c>
      <c r="J116" s="740" t="s">
        <v>842</v>
      </c>
      <c r="K116" s="53">
        <v>0</v>
      </c>
      <c r="L116" s="835" t="s">
        <v>842</v>
      </c>
      <c r="M116" s="843">
        <v>0</v>
      </c>
      <c r="N116" s="740" t="s">
        <v>842</v>
      </c>
      <c r="O116" s="53">
        <v>0</v>
      </c>
      <c r="P116" s="835" t="s">
        <v>842</v>
      </c>
      <c r="Q116" s="843">
        <v>0</v>
      </c>
      <c r="R116" s="740" t="s">
        <v>842</v>
      </c>
      <c r="S116" s="226"/>
      <c r="U116" s="838">
        <f t="shared" si="9"/>
        <v>1</v>
      </c>
      <c r="V116" s="839">
        <v>1</v>
      </c>
      <c r="W116" s="591">
        <v>0</v>
      </c>
      <c r="X116" s="838">
        <f t="shared" si="10"/>
        <v>1</v>
      </c>
      <c r="Y116" s="839">
        <v>1</v>
      </c>
      <c r="Z116" s="591">
        <v>0</v>
      </c>
      <c r="AA116" s="844">
        <v>1</v>
      </c>
      <c r="AB116" s="760">
        <v>1</v>
      </c>
      <c r="AC116" s="760">
        <v>1</v>
      </c>
      <c r="AD116" s="839">
        <v>0</v>
      </c>
      <c r="AE116" s="839">
        <v>0</v>
      </c>
      <c r="AF116" s="845" t="str">
        <f t="shared" si="0"/>
        <v>FDM22x - Manual call points</v>
      </c>
    </row>
    <row r="117" spans="1:32" hidden="1">
      <c r="A117" s="224"/>
      <c r="B117" s="856"/>
      <c r="C117" s="842"/>
      <c r="D117" s="740"/>
      <c r="E117" s="842"/>
      <c r="F117" s="255"/>
      <c r="G117" s="53"/>
      <c r="H117" s="255"/>
      <c r="I117" s="842"/>
      <c r="J117" s="255"/>
      <c r="K117" s="53"/>
      <c r="L117" s="255"/>
      <c r="M117" s="842"/>
      <c r="N117" s="255"/>
      <c r="O117" s="53"/>
      <c r="P117" s="255"/>
      <c r="Q117" s="842"/>
      <c r="R117" s="255"/>
      <c r="S117" s="226"/>
      <c r="U117" s="838">
        <f t="shared" si="9"/>
        <v>0</v>
      </c>
      <c r="V117" s="839"/>
      <c r="W117" s="591"/>
      <c r="X117" s="838">
        <f t="shared" si="10"/>
        <v>0</v>
      </c>
      <c r="Y117" s="839"/>
      <c r="Z117" s="591"/>
      <c r="AA117" s="844"/>
      <c r="AB117" s="760"/>
      <c r="AC117" s="760"/>
      <c r="AD117" s="839"/>
      <c r="AE117" s="839"/>
      <c r="AF117" s="845">
        <f t="shared" si="0"/>
        <v>0</v>
      </c>
    </row>
    <row r="118" spans="1:32" hidden="1">
      <c r="A118" s="224"/>
      <c r="B118" s="856"/>
      <c r="C118" s="842"/>
      <c r="D118" s="740"/>
      <c r="E118" s="842"/>
      <c r="F118" s="255"/>
      <c r="G118" s="53"/>
      <c r="H118" s="255"/>
      <c r="I118" s="842"/>
      <c r="J118" s="255"/>
      <c r="K118" s="53"/>
      <c r="L118" s="255"/>
      <c r="M118" s="842"/>
      <c r="N118" s="255"/>
      <c r="O118" s="53"/>
      <c r="P118" s="255"/>
      <c r="Q118" s="842"/>
      <c r="R118" s="255"/>
      <c r="S118" s="226"/>
      <c r="U118" s="838">
        <f t="shared" si="9"/>
        <v>0</v>
      </c>
      <c r="V118" s="839"/>
      <c r="W118" s="591"/>
      <c r="X118" s="838">
        <f t="shared" si="10"/>
        <v>0</v>
      </c>
      <c r="Y118" s="839"/>
      <c r="Z118" s="591"/>
      <c r="AA118" s="844"/>
      <c r="AB118" s="760"/>
      <c r="AC118" s="760"/>
      <c r="AD118" s="839"/>
      <c r="AE118" s="839"/>
      <c r="AF118" s="845">
        <f t="shared" si="0"/>
        <v>0</v>
      </c>
    </row>
    <row r="119" spans="1:32" hidden="1">
      <c r="A119" s="224"/>
      <c r="B119" s="856"/>
      <c r="C119" s="842"/>
      <c r="D119" s="740"/>
      <c r="E119" s="842"/>
      <c r="F119" s="255"/>
      <c r="G119" s="53"/>
      <c r="H119" s="255"/>
      <c r="I119" s="842"/>
      <c r="J119" s="255"/>
      <c r="K119" s="53"/>
      <c r="L119" s="255"/>
      <c r="M119" s="842"/>
      <c r="N119" s="255"/>
      <c r="O119" s="53"/>
      <c r="P119" s="255"/>
      <c r="Q119" s="842"/>
      <c r="R119" s="255"/>
      <c r="S119" s="226"/>
      <c r="U119" s="838">
        <f t="shared" si="9"/>
        <v>0</v>
      </c>
      <c r="V119" s="839"/>
      <c r="W119" s="591"/>
      <c r="X119" s="838">
        <f t="shared" si="10"/>
        <v>0</v>
      </c>
      <c r="Y119" s="839"/>
      <c r="Z119" s="591"/>
      <c r="AA119" s="844"/>
      <c r="AB119" s="760"/>
      <c r="AC119" s="760"/>
      <c r="AD119" s="839"/>
      <c r="AE119" s="839"/>
      <c r="AF119" s="845">
        <f t="shared" si="0"/>
        <v>0</v>
      </c>
    </row>
    <row r="120" spans="1:32" hidden="1">
      <c r="A120" s="224"/>
      <c r="B120" s="856"/>
      <c r="C120" s="842"/>
      <c r="D120" s="740"/>
      <c r="E120" s="842"/>
      <c r="F120" s="255"/>
      <c r="G120" s="53"/>
      <c r="H120" s="255"/>
      <c r="I120" s="842"/>
      <c r="J120" s="255"/>
      <c r="K120" s="53"/>
      <c r="L120" s="255"/>
      <c r="M120" s="842"/>
      <c r="N120" s="255"/>
      <c r="O120" s="53"/>
      <c r="P120" s="255"/>
      <c r="Q120" s="842"/>
      <c r="R120" s="255"/>
      <c r="S120" s="226"/>
      <c r="U120" s="838">
        <f t="shared" si="9"/>
        <v>0</v>
      </c>
      <c r="V120" s="839"/>
      <c r="W120" s="591"/>
      <c r="X120" s="838">
        <f t="shared" si="10"/>
        <v>0</v>
      </c>
      <c r="Y120" s="839"/>
      <c r="Z120" s="591"/>
      <c r="AA120" s="844"/>
      <c r="AB120" s="760"/>
      <c r="AC120" s="760"/>
      <c r="AD120" s="839"/>
      <c r="AE120" s="839"/>
      <c r="AF120" s="845">
        <f t="shared" si="0"/>
        <v>0</v>
      </c>
    </row>
    <row r="121" spans="1:32" hidden="1">
      <c r="A121" s="224"/>
      <c r="B121" s="856"/>
      <c r="C121" s="842"/>
      <c r="D121" s="740"/>
      <c r="E121" s="842"/>
      <c r="F121" s="255"/>
      <c r="G121" s="53"/>
      <c r="H121" s="255"/>
      <c r="I121" s="842"/>
      <c r="J121" s="255"/>
      <c r="K121" s="53"/>
      <c r="L121" s="255"/>
      <c r="M121" s="842"/>
      <c r="N121" s="255"/>
      <c r="O121" s="53"/>
      <c r="P121" s="255"/>
      <c r="Q121" s="842"/>
      <c r="R121" s="255"/>
      <c r="S121" s="226"/>
      <c r="U121" s="838">
        <f t="shared" si="9"/>
        <v>0</v>
      </c>
      <c r="V121" s="839"/>
      <c r="W121" s="591"/>
      <c r="X121" s="838">
        <f t="shared" si="10"/>
        <v>0</v>
      </c>
      <c r="Y121" s="839"/>
      <c r="Z121" s="591"/>
      <c r="AA121" s="844"/>
      <c r="AB121" s="760"/>
      <c r="AC121" s="760"/>
      <c r="AD121" s="839"/>
      <c r="AE121" s="839"/>
      <c r="AF121" s="845">
        <f t="shared" si="0"/>
        <v>0</v>
      </c>
    </row>
    <row r="122" spans="1:32" hidden="1">
      <c r="A122" s="224"/>
      <c r="B122" s="856"/>
      <c r="C122" s="842"/>
      <c r="D122" s="740"/>
      <c r="E122" s="842"/>
      <c r="F122" s="255"/>
      <c r="G122" s="53"/>
      <c r="H122" s="255"/>
      <c r="I122" s="842"/>
      <c r="J122" s="255"/>
      <c r="K122" s="53"/>
      <c r="L122" s="255"/>
      <c r="M122" s="842"/>
      <c r="N122" s="255"/>
      <c r="O122" s="53"/>
      <c r="P122" s="255"/>
      <c r="Q122" s="842"/>
      <c r="R122" s="255"/>
      <c r="S122" s="226"/>
      <c r="U122" s="838">
        <f t="shared" si="9"/>
        <v>0</v>
      </c>
      <c r="V122" s="839"/>
      <c r="W122" s="591"/>
      <c r="X122" s="838">
        <f t="shared" si="10"/>
        <v>0</v>
      </c>
      <c r="Y122" s="839"/>
      <c r="Z122" s="591"/>
      <c r="AA122" s="844"/>
      <c r="AB122" s="760"/>
      <c r="AC122" s="760"/>
      <c r="AD122" s="839"/>
      <c r="AE122" s="839"/>
      <c r="AF122" s="845">
        <f t="shared" si="0"/>
        <v>0</v>
      </c>
    </row>
    <row r="123" spans="1:32" hidden="1">
      <c r="A123" s="224"/>
      <c r="B123" s="856"/>
      <c r="C123" s="842"/>
      <c r="D123" s="740"/>
      <c r="E123" s="842"/>
      <c r="F123" s="255"/>
      <c r="G123" s="53"/>
      <c r="H123" s="255"/>
      <c r="I123" s="842"/>
      <c r="J123" s="255"/>
      <c r="K123" s="53"/>
      <c r="L123" s="255"/>
      <c r="M123" s="842"/>
      <c r="N123" s="255"/>
      <c r="O123" s="53"/>
      <c r="P123" s="255"/>
      <c r="Q123" s="842"/>
      <c r="R123" s="255"/>
      <c r="S123" s="226"/>
      <c r="U123" s="838">
        <f t="shared" si="9"/>
        <v>0</v>
      </c>
      <c r="V123" s="839"/>
      <c r="W123" s="591"/>
      <c r="X123" s="838">
        <f t="shared" si="10"/>
        <v>0</v>
      </c>
      <c r="Y123" s="839"/>
      <c r="Z123" s="591"/>
      <c r="AA123" s="844"/>
      <c r="AB123" s="760"/>
      <c r="AC123" s="760"/>
      <c r="AD123" s="839"/>
      <c r="AE123" s="839"/>
      <c r="AF123" s="845">
        <f t="shared" si="0"/>
        <v>0</v>
      </c>
    </row>
    <row r="124" spans="1:32" hidden="1">
      <c r="A124" s="224"/>
      <c r="B124" s="856"/>
      <c r="C124" s="842"/>
      <c r="D124" s="740"/>
      <c r="E124" s="842"/>
      <c r="F124" s="255"/>
      <c r="G124" s="53"/>
      <c r="H124" s="255"/>
      <c r="I124" s="842"/>
      <c r="J124" s="255"/>
      <c r="K124" s="53"/>
      <c r="L124" s="255"/>
      <c r="M124" s="842"/>
      <c r="N124" s="255"/>
      <c r="O124" s="53"/>
      <c r="P124" s="255"/>
      <c r="Q124" s="842"/>
      <c r="R124" s="255"/>
      <c r="S124" s="226"/>
      <c r="U124" s="838">
        <f t="shared" si="9"/>
        <v>0</v>
      </c>
      <c r="V124" s="839"/>
      <c r="W124" s="591"/>
      <c r="X124" s="838">
        <f t="shared" si="10"/>
        <v>0</v>
      </c>
      <c r="Y124" s="839"/>
      <c r="Z124" s="591"/>
      <c r="AA124" s="844"/>
      <c r="AB124" s="760"/>
      <c r="AC124" s="760"/>
      <c r="AD124" s="839"/>
      <c r="AE124" s="839"/>
      <c r="AF124" s="845">
        <f t="shared" si="0"/>
        <v>0</v>
      </c>
    </row>
    <row r="125" spans="1:32" hidden="1">
      <c r="A125" s="224"/>
      <c r="B125" s="856"/>
      <c r="C125" s="842"/>
      <c r="D125" s="740"/>
      <c r="E125" s="842"/>
      <c r="F125" s="255"/>
      <c r="G125" s="53"/>
      <c r="H125" s="255"/>
      <c r="I125" s="842"/>
      <c r="J125" s="255"/>
      <c r="K125" s="53"/>
      <c r="L125" s="255"/>
      <c r="M125" s="842"/>
      <c r="N125" s="255"/>
      <c r="O125" s="53"/>
      <c r="P125" s="255"/>
      <c r="Q125" s="842"/>
      <c r="R125" s="255"/>
      <c r="S125" s="226"/>
      <c r="U125" s="838">
        <f t="shared" si="9"/>
        <v>0</v>
      </c>
      <c r="V125" s="839"/>
      <c r="W125" s="591"/>
      <c r="X125" s="838">
        <f t="shared" si="10"/>
        <v>0</v>
      </c>
      <c r="Y125" s="839"/>
      <c r="Z125" s="591"/>
      <c r="AA125" s="844"/>
      <c r="AB125" s="760"/>
      <c r="AC125" s="760"/>
      <c r="AD125" s="839"/>
      <c r="AE125" s="839"/>
      <c r="AF125" s="845">
        <f t="shared" si="0"/>
        <v>0</v>
      </c>
    </row>
    <row r="126" spans="1:32" hidden="1">
      <c r="A126" s="224"/>
      <c r="B126" s="856"/>
      <c r="C126" s="842"/>
      <c r="D126" s="740"/>
      <c r="E126" s="842"/>
      <c r="F126" s="255"/>
      <c r="G126" s="53"/>
      <c r="H126" s="255"/>
      <c r="I126" s="842"/>
      <c r="J126" s="255"/>
      <c r="K126" s="53"/>
      <c r="L126" s="255"/>
      <c r="M126" s="842"/>
      <c r="N126" s="255"/>
      <c r="O126" s="53"/>
      <c r="P126" s="255"/>
      <c r="Q126" s="842"/>
      <c r="R126" s="255"/>
      <c r="S126" s="226"/>
      <c r="U126" s="838">
        <f t="shared" si="9"/>
        <v>0</v>
      </c>
      <c r="V126" s="839"/>
      <c r="W126" s="591"/>
      <c r="X126" s="838">
        <f t="shared" si="10"/>
        <v>0</v>
      </c>
      <c r="Y126" s="839"/>
      <c r="Z126" s="591"/>
      <c r="AA126" s="844"/>
      <c r="AB126" s="760"/>
      <c r="AC126" s="760"/>
      <c r="AD126" s="839"/>
      <c r="AE126" s="839"/>
      <c r="AF126" s="845">
        <f t="shared" si="0"/>
        <v>0</v>
      </c>
    </row>
    <row r="127" spans="1:32" collapsed="1">
      <c r="A127" s="224"/>
      <c r="B127" s="665" t="s">
        <v>857</v>
      </c>
      <c r="C127" s="849"/>
      <c r="D127" s="849"/>
      <c r="E127" s="849"/>
      <c r="F127" s="849"/>
      <c r="G127" s="849"/>
      <c r="H127" s="849"/>
      <c r="I127" s="849"/>
      <c r="J127" s="849"/>
      <c r="K127" s="849"/>
      <c r="L127" s="849"/>
      <c r="M127" s="849"/>
      <c r="N127" s="849"/>
      <c r="O127" s="849"/>
      <c r="P127" s="849"/>
      <c r="Q127" s="849"/>
      <c r="R127" s="850"/>
      <c r="S127" s="249"/>
      <c r="U127" s="851"/>
      <c r="V127" s="852"/>
      <c r="W127" s="605"/>
      <c r="X127" s="851"/>
      <c r="Y127" s="852"/>
      <c r="Z127" s="605"/>
      <c r="AA127" s="857"/>
      <c r="AB127" s="854"/>
      <c r="AC127" s="854"/>
      <c r="AD127" s="854"/>
      <c r="AE127" s="854"/>
      <c r="AF127" s="855" t="str">
        <f t="shared" si="0"/>
        <v>Line modules</v>
      </c>
    </row>
    <row r="128" spans="1:32" s="256" customFormat="1" hidden="1" outlineLevel="1">
      <c r="A128" s="346"/>
      <c r="B128" s="641" t="s">
        <v>858</v>
      </c>
      <c r="C128" s="842">
        <v>0</v>
      </c>
      <c r="D128" s="835" t="s">
        <v>842</v>
      </c>
      <c r="E128" s="843">
        <v>0</v>
      </c>
      <c r="F128" s="740" t="s">
        <v>842</v>
      </c>
      <c r="G128" s="53">
        <v>0</v>
      </c>
      <c r="H128" s="835" t="s">
        <v>842</v>
      </c>
      <c r="I128" s="843">
        <v>0</v>
      </c>
      <c r="J128" s="740" t="s">
        <v>842</v>
      </c>
      <c r="K128" s="53">
        <v>0</v>
      </c>
      <c r="L128" s="835" t="s">
        <v>842</v>
      </c>
      <c r="M128" s="843">
        <v>0</v>
      </c>
      <c r="N128" s="740" t="s">
        <v>842</v>
      </c>
      <c r="O128" s="53">
        <v>0</v>
      </c>
      <c r="P128" s="835" t="s">
        <v>842</v>
      </c>
      <c r="Q128" s="843">
        <v>0</v>
      </c>
      <c r="R128" s="740" t="s">
        <v>842</v>
      </c>
      <c r="S128" s="349"/>
      <c r="T128" s="80"/>
      <c r="U128" s="838">
        <f t="shared" si="9"/>
        <v>2</v>
      </c>
      <c r="V128" s="839">
        <v>2</v>
      </c>
      <c r="W128" s="858">
        <v>0</v>
      </c>
      <c r="X128" s="838">
        <f t="shared" si="10"/>
        <v>2</v>
      </c>
      <c r="Y128" s="839">
        <v>2</v>
      </c>
      <c r="Z128" s="858">
        <v>0</v>
      </c>
      <c r="AA128" s="844">
        <v>1</v>
      </c>
      <c r="AB128" s="760">
        <v>1</v>
      </c>
      <c r="AC128" s="760">
        <v>0</v>
      </c>
      <c r="AD128" s="839">
        <v>0</v>
      </c>
      <c r="AE128" s="839">
        <v>0</v>
      </c>
      <c r="AF128" s="845" t="str">
        <f t="shared" si="0"/>
        <v>FDCI221 - Input module (1I)</v>
      </c>
    </row>
    <row r="129" spans="1:32" hidden="1" outlineLevel="1">
      <c r="A129" s="224"/>
      <c r="B129" s="641" t="s">
        <v>859</v>
      </c>
      <c r="C129" s="842">
        <v>0</v>
      </c>
      <c r="D129" s="835" t="s">
        <v>842</v>
      </c>
      <c r="E129" s="843">
        <v>0</v>
      </c>
      <c r="F129" s="740" t="s">
        <v>842</v>
      </c>
      <c r="G129" s="53">
        <v>0</v>
      </c>
      <c r="H129" s="835" t="s">
        <v>842</v>
      </c>
      <c r="I129" s="843">
        <v>0</v>
      </c>
      <c r="J129" s="740" t="s">
        <v>842</v>
      </c>
      <c r="K129" s="53">
        <v>0</v>
      </c>
      <c r="L129" s="835" t="s">
        <v>842</v>
      </c>
      <c r="M129" s="843">
        <v>0</v>
      </c>
      <c r="N129" s="740" t="s">
        <v>842</v>
      </c>
      <c r="O129" s="53">
        <v>0</v>
      </c>
      <c r="P129" s="835" t="s">
        <v>842</v>
      </c>
      <c r="Q129" s="843">
        <v>0</v>
      </c>
      <c r="R129" s="740" t="s">
        <v>842</v>
      </c>
      <c r="S129" s="226"/>
      <c r="U129" s="838">
        <f t="shared" si="9"/>
        <v>2</v>
      </c>
      <c r="V129" s="839">
        <v>2</v>
      </c>
      <c r="W129" s="591">
        <v>0</v>
      </c>
      <c r="X129" s="838">
        <f t="shared" si="10"/>
        <v>2</v>
      </c>
      <c r="Y129" s="839">
        <v>2</v>
      </c>
      <c r="Z129" s="591">
        <v>0</v>
      </c>
      <c r="AA129" s="844">
        <v>1</v>
      </c>
      <c r="AB129" s="760">
        <v>1</v>
      </c>
      <c r="AC129" s="760">
        <v>0</v>
      </c>
      <c r="AD129" s="839">
        <v>0</v>
      </c>
      <c r="AE129" s="839">
        <v>0</v>
      </c>
      <c r="AF129" s="845" t="str">
        <f t="shared" si="0"/>
        <v>FDCI222 - Input module (4I)</v>
      </c>
    </row>
    <row r="130" spans="1:32" hidden="1" outlineLevel="1">
      <c r="A130" s="224"/>
      <c r="B130" s="641" t="s">
        <v>860</v>
      </c>
      <c r="C130" s="842">
        <v>0</v>
      </c>
      <c r="D130" s="835" t="s">
        <v>842</v>
      </c>
      <c r="E130" s="843">
        <v>0</v>
      </c>
      <c r="F130" s="740" t="s">
        <v>842</v>
      </c>
      <c r="G130" s="842">
        <v>0</v>
      </c>
      <c r="H130" s="835" t="s">
        <v>842</v>
      </c>
      <c r="I130" s="843">
        <v>0</v>
      </c>
      <c r="J130" s="740" t="s">
        <v>842</v>
      </c>
      <c r="K130" s="842">
        <v>0</v>
      </c>
      <c r="L130" s="835" t="s">
        <v>842</v>
      </c>
      <c r="M130" s="843">
        <v>0</v>
      </c>
      <c r="N130" s="740" t="s">
        <v>842</v>
      </c>
      <c r="O130" s="842">
        <v>0</v>
      </c>
      <c r="P130" s="835" t="s">
        <v>842</v>
      </c>
      <c r="Q130" s="843">
        <v>0</v>
      </c>
      <c r="R130" s="740" t="s">
        <v>842</v>
      </c>
      <c r="S130" s="226"/>
      <c r="U130" s="838">
        <f t="shared" si="9"/>
        <v>2</v>
      </c>
      <c r="V130" s="839">
        <v>2</v>
      </c>
      <c r="W130" s="591">
        <v>0</v>
      </c>
      <c r="X130" s="838">
        <f t="shared" si="10"/>
        <v>2</v>
      </c>
      <c r="Y130" s="839">
        <v>2</v>
      </c>
      <c r="Z130" s="591">
        <v>0</v>
      </c>
      <c r="AA130" s="844">
        <v>1</v>
      </c>
      <c r="AB130" s="760">
        <v>1</v>
      </c>
      <c r="AC130" s="760">
        <v>0</v>
      </c>
      <c r="AD130" s="839">
        <v>0</v>
      </c>
      <c r="AE130" s="839">
        <v>0</v>
      </c>
      <c r="AF130" s="845" t="str">
        <f t="shared" si="0"/>
        <v>FDCIO221 - In/Output module (1I&amp;1O)</v>
      </c>
    </row>
    <row r="131" spans="1:32" hidden="1" outlineLevel="1">
      <c r="A131" s="224"/>
      <c r="B131" s="641" t="s">
        <v>861</v>
      </c>
      <c r="C131" s="842">
        <v>0</v>
      </c>
      <c r="D131" s="835" t="s">
        <v>842</v>
      </c>
      <c r="E131" s="843">
        <v>0</v>
      </c>
      <c r="F131" s="740" t="s">
        <v>842</v>
      </c>
      <c r="G131" s="842">
        <v>0</v>
      </c>
      <c r="H131" s="835" t="s">
        <v>842</v>
      </c>
      <c r="I131" s="843">
        <v>0</v>
      </c>
      <c r="J131" s="740" t="s">
        <v>842</v>
      </c>
      <c r="K131" s="842">
        <v>0</v>
      </c>
      <c r="L131" s="835" t="s">
        <v>842</v>
      </c>
      <c r="M131" s="843">
        <v>0</v>
      </c>
      <c r="N131" s="740" t="s">
        <v>842</v>
      </c>
      <c r="O131" s="842">
        <v>0</v>
      </c>
      <c r="P131" s="835" t="s">
        <v>842</v>
      </c>
      <c r="Q131" s="843">
        <v>0</v>
      </c>
      <c r="R131" s="740" t="s">
        <v>842</v>
      </c>
      <c r="S131" s="226"/>
      <c r="U131" s="838">
        <f t="shared" si="9"/>
        <v>3</v>
      </c>
      <c r="V131" s="839">
        <v>3</v>
      </c>
      <c r="W131" s="591">
        <v>0</v>
      </c>
      <c r="X131" s="838">
        <f t="shared" si="10"/>
        <v>3</v>
      </c>
      <c r="Y131" s="839">
        <v>3</v>
      </c>
      <c r="Z131" s="591">
        <v>0</v>
      </c>
      <c r="AA131" s="844">
        <v>1</v>
      </c>
      <c r="AB131" s="760">
        <v>1</v>
      </c>
      <c r="AC131" s="760">
        <v>0</v>
      </c>
      <c r="AD131" s="839">
        <v>0</v>
      </c>
      <c r="AE131" s="839">
        <v>0</v>
      </c>
      <c r="AF131" s="845" t="str">
        <f t="shared" si="0"/>
        <v>FDCIO222 - In/Output module (4I&amp;4O)</v>
      </c>
    </row>
    <row r="132" spans="1:32" hidden="1" outlineLevel="1">
      <c r="A132" s="224"/>
      <c r="B132" s="641" t="s">
        <v>862</v>
      </c>
      <c r="C132" s="842">
        <v>0</v>
      </c>
      <c r="D132" s="835" t="s">
        <v>842</v>
      </c>
      <c r="E132" s="843">
        <v>0</v>
      </c>
      <c r="F132" s="740" t="s">
        <v>842</v>
      </c>
      <c r="G132" s="842">
        <v>0</v>
      </c>
      <c r="H132" s="835" t="s">
        <v>842</v>
      </c>
      <c r="I132" s="843">
        <v>0</v>
      </c>
      <c r="J132" s="740" t="s">
        <v>842</v>
      </c>
      <c r="K132" s="842">
        <v>0</v>
      </c>
      <c r="L132" s="835" t="s">
        <v>842</v>
      </c>
      <c r="M132" s="843">
        <v>0</v>
      </c>
      <c r="N132" s="740" t="s">
        <v>842</v>
      </c>
      <c r="O132" s="842">
        <v>0</v>
      </c>
      <c r="P132" s="835" t="s">
        <v>842</v>
      </c>
      <c r="Q132" s="843">
        <v>0</v>
      </c>
      <c r="R132" s="740" t="s">
        <v>842</v>
      </c>
      <c r="S132" s="226"/>
      <c r="U132" s="838">
        <f t="shared" si="9"/>
        <v>3</v>
      </c>
      <c r="V132" s="839">
        <v>3</v>
      </c>
      <c r="W132" s="591">
        <v>0</v>
      </c>
      <c r="X132" s="838">
        <f t="shared" si="10"/>
        <v>3</v>
      </c>
      <c r="Y132" s="839">
        <v>3</v>
      </c>
      <c r="Z132" s="591">
        <v>0</v>
      </c>
      <c r="AA132" s="844">
        <v>1</v>
      </c>
      <c r="AB132" s="760">
        <v>1</v>
      </c>
      <c r="AC132" s="760">
        <v>0</v>
      </c>
      <c r="AD132" s="839">
        <v>0</v>
      </c>
      <c r="AE132" s="839">
        <v>0</v>
      </c>
      <c r="AF132" s="845" t="str">
        <f t="shared" si="0"/>
        <v>FDCIO223 - In/Output module (2I/O)</v>
      </c>
    </row>
    <row r="133" spans="1:32" hidden="1" outlineLevel="1">
      <c r="A133" s="224"/>
      <c r="B133" s="641" t="s">
        <v>863</v>
      </c>
      <c r="C133" s="842">
        <v>0</v>
      </c>
      <c r="D133" s="835" t="s">
        <v>842</v>
      </c>
      <c r="E133" s="843">
        <v>0</v>
      </c>
      <c r="F133" s="740" t="s">
        <v>842</v>
      </c>
      <c r="G133" s="842">
        <v>0</v>
      </c>
      <c r="H133" s="835" t="s">
        <v>842</v>
      </c>
      <c r="I133" s="843">
        <v>0</v>
      </c>
      <c r="J133" s="740" t="s">
        <v>842</v>
      </c>
      <c r="K133" s="842">
        <v>0</v>
      </c>
      <c r="L133" s="835" t="s">
        <v>842</v>
      </c>
      <c r="M133" s="843">
        <v>0</v>
      </c>
      <c r="N133" s="740" t="s">
        <v>842</v>
      </c>
      <c r="O133" s="842">
        <v>0</v>
      </c>
      <c r="P133" s="835" t="s">
        <v>842</v>
      </c>
      <c r="Q133" s="843">
        <v>0</v>
      </c>
      <c r="R133" s="740" t="s">
        <v>842</v>
      </c>
      <c r="S133" s="226"/>
      <c r="U133" s="838">
        <f t="shared" si="9"/>
        <v>3</v>
      </c>
      <c r="V133" s="839">
        <v>3</v>
      </c>
      <c r="W133" s="591">
        <v>0</v>
      </c>
      <c r="X133" s="838">
        <f t="shared" si="10"/>
        <v>3</v>
      </c>
      <c r="Y133" s="839">
        <v>3</v>
      </c>
      <c r="Z133" s="591">
        <v>0</v>
      </c>
      <c r="AA133" s="844">
        <v>1</v>
      </c>
      <c r="AB133" s="760">
        <v>1</v>
      </c>
      <c r="AC133" s="760">
        <v>0</v>
      </c>
      <c r="AD133" s="839">
        <v>0</v>
      </c>
      <c r="AE133" s="839">
        <v>0</v>
      </c>
      <c r="AF133" s="845" t="str">
        <f t="shared" si="0"/>
        <v>FDCIO224 - In/Output module (4I&amp;4O)</v>
      </c>
    </row>
    <row r="134" spans="1:32" s="256" customFormat="1" hidden="1" outlineLevel="1">
      <c r="A134" s="346"/>
      <c r="B134" s="641" t="s">
        <v>864</v>
      </c>
      <c r="C134" s="842">
        <v>0</v>
      </c>
      <c r="D134" s="835" t="s">
        <v>842</v>
      </c>
      <c r="E134" s="843">
        <v>0</v>
      </c>
      <c r="F134" s="740" t="s">
        <v>842</v>
      </c>
      <c r="G134" s="53">
        <v>0</v>
      </c>
      <c r="H134" s="835" t="s">
        <v>842</v>
      </c>
      <c r="I134" s="843">
        <v>0</v>
      </c>
      <c r="J134" s="740" t="s">
        <v>842</v>
      </c>
      <c r="K134" s="53">
        <v>0</v>
      </c>
      <c r="L134" s="835" t="s">
        <v>842</v>
      </c>
      <c r="M134" s="843">
        <v>0</v>
      </c>
      <c r="N134" s="740" t="s">
        <v>842</v>
      </c>
      <c r="O134" s="53">
        <v>0</v>
      </c>
      <c r="P134" s="835" t="s">
        <v>842</v>
      </c>
      <c r="Q134" s="843">
        <v>0</v>
      </c>
      <c r="R134" s="740" t="s">
        <v>842</v>
      </c>
      <c r="S134" s="349"/>
      <c r="T134" s="80"/>
      <c r="U134" s="838">
        <f t="shared" si="9"/>
        <v>1</v>
      </c>
      <c r="V134" s="839">
        <v>1</v>
      </c>
      <c r="W134" s="858">
        <v>0</v>
      </c>
      <c r="X134" s="838">
        <f t="shared" si="10"/>
        <v>1</v>
      </c>
      <c r="Y134" s="839">
        <v>1</v>
      </c>
      <c r="Z134" s="858">
        <v>0</v>
      </c>
      <c r="AA134" s="844">
        <v>1</v>
      </c>
      <c r="AB134" s="760">
        <v>1</v>
      </c>
      <c r="AC134" s="760">
        <v>0</v>
      </c>
      <c r="AD134" s="839">
        <v>0</v>
      </c>
      <c r="AE134" s="839">
        <v>0</v>
      </c>
      <c r="AF134" s="845" t="str">
        <f t="shared" si="0"/>
        <v>FDCL221 - Line isolator</v>
      </c>
    </row>
    <row r="135" spans="1:32" s="256" customFormat="1" hidden="1" outlineLevel="1">
      <c r="A135" s="346"/>
      <c r="B135" s="641" t="s">
        <v>865</v>
      </c>
      <c r="C135" s="842">
        <v>0</v>
      </c>
      <c r="D135" s="835" t="s">
        <v>842</v>
      </c>
      <c r="E135" s="843">
        <v>0</v>
      </c>
      <c r="F135" s="740" t="s">
        <v>842</v>
      </c>
      <c r="G135" s="53">
        <v>0</v>
      </c>
      <c r="H135" s="835" t="s">
        <v>842</v>
      </c>
      <c r="I135" s="843">
        <v>0</v>
      </c>
      <c r="J135" s="740" t="s">
        <v>842</v>
      </c>
      <c r="K135" s="53">
        <v>0</v>
      </c>
      <c r="L135" s="835" t="s">
        <v>842</v>
      </c>
      <c r="M135" s="843">
        <v>0</v>
      </c>
      <c r="N135" s="740" t="s">
        <v>842</v>
      </c>
      <c r="O135" s="53">
        <v>0</v>
      </c>
      <c r="P135" s="835" t="s">
        <v>842</v>
      </c>
      <c r="Q135" s="843">
        <v>0</v>
      </c>
      <c r="R135" s="740" t="s">
        <v>842</v>
      </c>
      <c r="S135" s="349"/>
      <c r="T135" s="80"/>
      <c r="U135" s="838">
        <f t="shared" si="9"/>
        <v>9</v>
      </c>
      <c r="V135" s="839">
        <v>9</v>
      </c>
      <c r="W135" s="858">
        <v>0</v>
      </c>
      <c r="X135" s="838">
        <f t="shared" si="10"/>
        <v>9</v>
      </c>
      <c r="Y135" s="839">
        <v>9</v>
      </c>
      <c r="Z135" s="858">
        <v>0</v>
      </c>
      <c r="AA135" s="844">
        <v>9</v>
      </c>
      <c r="AB135" s="760">
        <v>9</v>
      </c>
      <c r="AC135" s="760">
        <v>0</v>
      </c>
      <c r="AD135" s="839">
        <v>0</v>
      </c>
      <c r="AE135" s="839">
        <v>0</v>
      </c>
      <c r="AF135" s="845" t="str">
        <f t="shared" si="0"/>
        <v>FDCL221-M - Multi line isolator</v>
      </c>
    </row>
    <row r="136" spans="1:32" s="256" customFormat="1" hidden="1" outlineLevel="1">
      <c r="A136" s="346"/>
      <c r="B136" s="641" t="s">
        <v>866</v>
      </c>
      <c r="C136" s="842">
        <v>0</v>
      </c>
      <c r="D136" s="835" t="s">
        <v>842</v>
      </c>
      <c r="E136" s="843">
        <v>0</v>
      </c>
      <c r="F136" s="740" t="s">
        <v>842</v>
      </c>
      <c r="G136" s="53">
        <v>0</v>
      </c>
      <c r="H136" s="835" t="s">
        <v>842</v>
      </c>
      <c r="I136" s="843">
        <v>0</v>
      </c>
      <c r="J136" s="740" t="s">
        <v>842</v>
      </c>
      <c r="K136" s="53">
        <v>0</v>
      </c>
      <c r="L136" s="835" t="s">
        <v>842</v>
      </c>
      <c r="M136" s="843">
        <v>0</v>
      </c>
      <c r="N136" s="740" t="s">
        <v>842</v>
      </c>
      <c r="O136" s="53">
        <v>0</v>
      </c>
      <c r="P136" s="835" t="s">
        <v>842</v>
      </c>
      <c r="Q136" s="843">
        <v>0</v>
      </c>
      <c r="R136" s="740" t="s">
        <v>842</v>
      </c>
      <c r="S136" s="349"/>
      <c r="T136" s="80"/>
      <c r="U136" s="838">
        <f t="shared" si="9"/>
        <v>3</v>
      </c>
      <c r="V136" s="839">
        <v>3</v>
      </c>
      <c r="W136" s="858">
        <v>0</v>
      </c>
      <c r="X136" s="838">
        <f t="shared" si="10"/>
        <v>3</v>
      </c>
      <c r="Y136" s="839">
        <v>3</v>
      </c>
      <c r="Z136" s="858">
        <v>0</v>
      </c>
      <c r="AA136" s="844">
        <v>1</v>
      </c>
      <c r="AB136" s="760">
        <v>1</v>
      </c>
      <c r="AC136" s="760">
        <v>0</v>
      </c>
      <c r="AD136" s="839">
        <v>0</v>
      </c>
      <c r="AE136" s="839">
        <v>0</v>
      </c>
      <c r="AF136" s="845" t="str">
        <f>B136</f>
        <v>FDCI223 - Zone module, external powered</v>
      </c>
    </row>
    <row r="137" spans="1:32" s="256" customFormat="1" hidden="1">
      <c r="A137" s="346"/>
      <c r="B137" s="641"/>
      <c r="C137" s="842"/>
      <c r="D137" s="740"/>
      <c r="E137" s="842"/>
      <c r="F137" s="379"/>
      <c r="G137" s="53"/>
      <c r="H137" s="379"/>
      <c r="I137" s="842"/>
      <c r="J137" s="379"/>
      <c r="K137" s="53"/>
      <c r="L137" s="379"/>
      <c r="M137" s="842"/>
      <c r="N137" s="379"/>
      <c r="O137" s="53"/>
      <c r="P137" s="379"/>
      <c r="Q137" s="842"/>
      <c r="R137" s="379"/>
      <c r="S137" s="349"/>
      <c r="T137" s="80"/>
      <c r="U137" s="859"/>
      <c r="V137" s="839"/>
      <c r="W137" s="860"/>
      <c r="X137" s="859"/>
      <c r="Y137" s="839"/>
      <c r="Z137" s="860"/>
      <c r="AA137" s="844"/>
      <c r="AB137" s="760"/>
      <c r="AC137" s="760"/>
      <c r="AD137" s="839"/>
      <c r="AE137" s="839"/>
      <c r="AF137" s="845">
        <f t="shared" si="0"/>
        <v>0</v>
      </c>
    </row>
    <row r="138" spans="1:32" s="256" customFormat="1" hidden="1">
      <c r="A138" s="346"/>
      <c r="B138" s="641"/>
      <c r="C138" s="842"/>
      <c r="D138" s="740"/>
      <c r="E138" s="842"/>
      <c r="F138" s="379"/>
      <c r="G138" s="53"/>
      <c r="H138" s="379"/>
      <c r="I138" s="842"/>
      <c r="J138" s="379"/>
      <c r="K138" s="53"/>
      <c r="L138" s="379"/>
      <c r="M138" s="842"/>
      <c r="N138" s="379"/>
      <c r="O138" s="53"/>
      <c r="P138" s="379"/>
      <c r="Q138" s="842"/>
      <c r="R138" s="379"/>
      <c r="S138" s="349"/>
      <c r="T138" s="80"/>
      <c r="U138" s="859"/>
      <c r="V138" s="839"/>
      <c r="W138" s="860"/>
      <c r="X138" s="859"/>
      <c r="Y138" s="839"/>
      <c r="Z138" s="860"/>
      <c r="AA138" s="844"/>
      <c r="AB138" s="760"/>
      <c r="AC138" s="760"/>
      <c r="AD138" s="839"/>
      <c r="AE138" s="839"/>
      <c r="AF138" s="845">
        <f t="shared" si="0"/>
        <v>0</v>
      </c>
    </row>
    <row r="139" spans="1:32" s="256" customFormat="1" hidden="1">
      <c r="A139" s="346"/>
      <c r="B139" s="641"/>
      <c r="C139" s="842"/>
      <c r="D139" s="740"/>
      <c r="E139" s="842"/>
      <c r="F139" s="379"/>
      <c r="G139" s="53"/>
      <c r="H139" s="379"/>
      <c r="I139" s="842"/>
      <c r="J139" s="379"/>
      <c r="K139" s="53"/>
      <c r="L139" s="379"/>
      <c r="M139" s="842"/>
      <c r="N139" s="379"/>
      <c r="O139" s="53"/>
      <c r="P139" s="379"/>
      <c r="Q139" s="842"/>
      <c r="R139" s="379"/>
      <c r="S139" s="349"/>
      <c r="T139" s="80"/>
      <c r="U139" s="859"/>
      <c r="V139" s="839"/>
      <c r="W139" s="860"/>
      <c r="X139" s="859"/>
      <c r="Y139" s="839"/>
      <c r="Z139" s="860"/>
      <c r="AA139" s="844"/>
      <c r="AB139" s="760"/>
      <c r="AC139" s="760"/>
      <c r="AD139" s="839"/>
      <c r="AE139" s="839"/>
      <c r="AF139" s="845">
        <f t="shared" si="0"/>
        <v>0</v>
      </c>
    </row>
    <row r="140" spans="1:32" s="256" customFormat="1" hidden="1">
      <c r="A140" s="346"/>
      <c r="B140" s="641"/>
      <c r="C140" s="842"/>
      <c r="D140" s="740"/>
      <c r="E140" s="842"/>
      <c r="F140" s="379"/>
      <c r="G140" s="53"/>
      <c r="H140" s="379"/>
      <c r="I140" s="842"/>
      <c r="J140" s="379"/>
      <c r="K140" s="53"/>
      <c r="L140" s="379"/>
      <c r="M140" s="842"/>
      <c r="N140" s="379"/>
      <c r="O140" s="53"/>
      <c r="P140" s="379"/>
      <c r="Q140" s="842"/>
      <c r="R140" s="379"/>
      <c r="S140" s="349"/>
      <c r="T140" s="80"/>
      <c r="U140" s="859"/>
      <c r="V140" s="839"/>
      <c r="W140" s="860"/>
      <c r="X140" s="859"/>
      <c r="Y140" s="839"/>
      <c r="Z140" s="860"/>
      <c r="AA140" s="844"/>
      <c r="AB140" s="760"/>
      <c r="AC140" s="760"/>
      <c r="AD140" s="839"/>
      <c r="AE140" s="839"/>
      <c r="AF140" s="845">
        <f t="shared" si="0"/>
        <v>0</v>
      </c>
    </row>
    <row r="141" spans="1:32" s="256" customFormat="1" hidden="1">
      <c r="A141" s="346"/>
      <c r="B141" s="641"/>
      <c r="C141" s="842"/>
      <c r="D141" s="740"/>
      <c r="E141" s="842"/>
      <c r="F141" s="379"/>
      <c r="G141" s="53"/>
      <c r="H141" s="379"/>
      <c r="I141" s="842"/>
      <c r="J141" s="379"/>
      <c r="K141" s="53"/>
      <c r="L141" s="379"/>
      <c r="M141" s="842"/>
      <c r="N141" s="379"/>
      <c r="O141" s="53"/>
      <c r="P141" s="379"/>
      <c r="Q141" s="842"/>
      <c r="R141" s="379"/>
      <c r="S141" s="349"/>
      <c r="T141" s="80"/>
      <c r="U141" s="859"/>
      <c r="V141" s="839"/>
      <c r="W141" s="860"/>
      <c r="X141" s="859"/>
      <c r="Y141" s="839"/>
      <c r="Z141" s="860"/>
      <c r="AA141" s="844"/>
      <c r="AB141" s="760"/>
      <c r="AC141" s="760"/>
      <c r="AD141" s="839"/>
      <c r="AE141" s="839"/>
      <c r="AF141" s="845">
        <f t="shared" si="0"/>
        <v>0</v>
      </c>
    </row>
    <row r="142" spans="1:32" s="256" customFormat="1" hidden="1">
      <c r="A142" s="346"/>
      <c r="B142" s="641"/>
      <c r="C142" s="842"/>
      <c r="D142" s="740"/>
      <c r="E142" s="842"/>
      <c r="F142" s="379"/>
      <c r="G142" s="53"/>
      <c r="H142" s="379"/>
      <c r="I142" s="842"/>
      <c r="J142" s="379"/>
      <c r="K142" s="53"/>
      <c r="L142" s="379"/>
      <c r="M142" s="842"/>
      <c r="N142" s="379"/>
      <c r="O142" s="53"/>
      <c r="P142" s="379"/>
      <c r="Q142" s="842"/>
      <c r="R142" s="379"/>
      <c r="S142" s="349"/>
      <c r="T142" s="80"/>
      <c r="U142" s="859"/>
      <c r="V142" s="839"/>
      <c r="W142" s="860"/>
      <c r="X142" s="859"/>
      <c r="Y142" s="839"/>
      <c r="Z142" s="860"/>
      <c r="AA142" s="844"/>
      <c r="AB142" s="760"/>
      <c r="AC142" s="760"/>
      <c r="AD142" s="839"/>
      <c r="AE142" s="839"/>
      <c r="AF142" s="845">
        <f t="shared" si="0"/>
        <v>0</v>
      </c>
    </row>
    <row r="143" spans="1:32" s="256" customFormat="1" hidden="1">
      <c r="A143" s="346"/>
      <c r="B143" s="641"/>
      <c r="C143" s="842"/>
      <c r="D143" s="740"/>
      <c r="E143" s="842"/>
      <c r="F143" s="379"/>
      <c r="G143" s="53"/>
      <c r="H143" s="379"/>
      <c r="I143" s="842"/>
      <c r="J143" s="379"/>
      <c r="K143" s="53"/>
      <c r="L143" s="379"/>
      <c r="M143" s="842"/>
      <c r="N143" s="379"/>
      <c r="O143" s="53"/>
      <c r="P143" s="379"/>
      <c r="Q143" s="842"/>
      <c r="R143" s="379"/>
      <c r="S143" s="349"/>
      <c r="T143" s="80"/>
      <c r="U143" s="859"/>
      <c r="V143" s="839"/>
      <c r="W143" s="860"/>
      <c r="X143" s="859"/>
      <c r="Y143" s="839"/>
      <c r="Z143" s="860"/>
      <c r="AA143" s="844"/>
      <c r="AB143" s="760"/>
      <c r="AC143" s="760"/>
      <c r="AD143" s="839"/>
      <c r="AE143" s="839"/>
      <c r="AF143" s="845">
        <f t="shared" si="0"/>
        <v>0</v>
      </c>
    </row>
    <row r="144" spans="1:32" s="256" customFormat="1" hidden="1">
      <c r="A144" s="346"/>
      <c r="B144" s="641"/>
      <c r="C144" s="842"/>
      <c r="D144" s="740"/>
      <c r="E144" s="842"/>
      <c r="F144" s="379"/>
      <c r="G144" s="53"/>
      <c r="H144" s="379"/>
      <c r="I144" s="842"/>
      <c r="J144" s="379"/>
      <c r="K144" s="53"/>
      <c r="L144" s="379"/>
      <c r="M144" s="842"/>
      <c r="N144" s="379"/>
      <c r="O144" s="53"/>
      <c r="P144" s="379"/>
      <c r="Q144" s="842"/>
      <c r="R144" s="379"/>
      <c r="S144" s="349"/>
      <c r="T144" s="80"/>
      <c r="U144" s="859"/>
      <c r="V144" s="839"/>
      <c r="W144" s="860"/>
      <c r="X144" s="859"/>
      <c r="Y144" s="839"/>
      <c r="Z144" s="860"/>
      <c r="AA144" s="844"/>
      <c r="AB144" s="760"/>
      <c r="AC144" s="760"/>
      <c r="AD144" s="839"/>
      <c r="AE144" s="839"/>
      <c r="AF144" s="845">
        <f t="shared" si="0"/>
        <v>0</v>
      </c>
    </row>
    <row r="145" spans="1:32" s="256" customFormat="1" hidden="1">
      <c r="A145" s="346"/>
      <c r="B145" s="641"/>
      <c r="C145" s="842"/>
      <c r="D145" s="740"/>
      <c r="E145" s="842"/>
      <c r="F145" s="379"/>
      <c r="G145" s="53"/>
      <c r="H145" s="379"/>
      <c r="I145" s="842"/>
      <c r="J145" s="379"/>
      <c r="K145" s="53"/>
      <c r="L145" s="379"/>
      <c r="M145" s="842"/>
      <c r="N145" s="379"/>
      <c r="O145" s="53"/>
      <c r="P145" s="379"/>
      <c r="Q145" s="842"/>
      <c r="R145" s="379"/>
      <c r="S145" s="349"/>
      <c r="T145" s="80"/>
      <c r="U145" s="859"/>
      <c r="V145" s="839"/>
      <c r="W145" s="860"/>
      <c r="X145" s="859"/>
      <c r="Y145" s="839"/>
      <c r="Z145" s="860"/>
      <c r="AA145" s="844"/>
      <c r="AB145" s="760"/>
      <c r="AC145" s="760"/>
      <c r="AD145" s="839"/>
      <c r="AE145" s="839"/>
      <c r="AF145" s="845">
        <f t="shared" si="0"/>
        <v>0</v>
      </c>
    </row>
    <row r="146" spans="1:32" collapsed="1">
      <c r="A146" s="224"/>
      <c r="B146" s="665" t="s">
        <v>867</v>
      </c>
      <c r="C146" s="849"/>
      <c r="D146" s="849"/>
      <c r="E146" s="849"/>
      <c r="F146" s="849"/>
      <c r="G146" s="849"/>
      <c r="H146" s="849"/>
      <c r="I146" s="849"/>
      <c r="J146" s="849"/>
      <c r="K146" s="849"/>
      <c r="L146" s="849"/>
      <c r="M146" s="849"/>
      <c r="N146" s="849"/>
      <c r="O146" s="849"/>
      <c r="P146" s="849"/>
      <c r="Q146" s="849"/>
      <c r="R146" s="850"/>
      <c r="S146" s="249"/>
      <c r="U146" s="861"/>
      <c r="V146" s="852"/>
      <c r="W146" s="607"/>
      <c r="X146" s="861"/>
      <c r="Y146" s="852"/>
      <c r="Z146" s="607"/>
      <c r="AA146" s="853"/>
      <c r="AB146" s="854"/>
      <c r="AC146" s="854"/>
      <c r="AD146" s="854"/>
      <c r="AE146" s="854"/>
      <c r="AF146" s="855" t="str">
        <f t="shared" si="0"/>
        <v>Radio devices</v>
      </c>
    </row>
    <row r="147" spans="1:32" hidden="1" outlineLevel="1">
      <c r="A147" s="224"/>
      <c r="B147" s="641" t="s">
        <v>868</v>
      </c>
      <c r="C147" s="842">
        <v>0</v>
      </c>
      <c r="D147" s="835" t="s">
        <v>842</v>
      </c>
      <c r="E147" s="843">
        <v>0</v>
      </c>
      <c r="F147" s="740" t="s">
        <v>842</v>
      </c>
      <c r="G147" s="842">
        <v>0</v>
      </c>
      <c r="H147" s="835" t="s">
        <v>842</v>
      </c>
      <c r="I147" s="843">
        <v>0</v>
      </c>
      <c r="J147" s="740" t="s">
        <v>842</v>
      </c>
      <c r="K147" s="842">
        <v>0</v>
      </c>
      <c r="L147" s="835" t="s">
        <v>842</v>
      </c>
      <c r="M147" s="843">
        <v>0</v>
      </c>
      <c r="N147" s="740" t="s">
        <v>842</v>
      </c>
      <c r="O147" s="842">
        <v>0</v>
      </c>
      <c r="P147" s="835" t="s">
        <v>842</v>
      </c>
      <c r="Q147" s="843">
        <v>0</v>
      </c>
      <c r="R147" s="740" t="s">
        <v>842</v>
      </c>
      <c r="S147" s="226"/>
      <c r="T147" s="80"/>
      <c r="U147" s="838">
        <f>V147+W147</f>
        <v>4</v>
      </c>
      <c r="V147" s="839">
        <v>4</v>
      </c>
      <c r="W147" s="591">
        <v>0</v>
      </c>
      <c r="X147" s="838">
        <f>Y147+Z147</f>
        <v>5</v>
      </c>
      <c r="Y147" s="839">
        <v>5</v>
      </c>
      <c r="Z147" s="591">
        <v>0</v>
      </c>
      <c r="AA147" s="844">
        <v>1</v>
      </c>
      <c r="AB147" s="760">
        <v>2</v>
      </c>
      <c r="AC147" s="760">
        <v>0</v>
      </c>
      <c r="AD147" s="839">
        <v>0</v>
      </c>
      <c r="AE147" s="839">
        <v>0</v>
      </c>
      <c r="AF147" s="845" t="str">
        <f t="shared" si="0"/>
        <v>FDCW221 - Radio gateway</v>
      </c>
    </row>
    <row r="148" spans="1:32" hidden="1" outlineLevel="1">
      <c r="A148" s="224"/>
      <c r="B148" s="641" t="s">
        <v>869</v>
      </c>
      <c r="C148" s="842">
        <v>0</v>
      </c>
      <c r="D148" s="835" t="s">
        <v>842</v>
      </c>
      <c r="E148" s="843">
        <v>0</v>
      </c>
      <c r="F148" s="740" t="s">
        <v>842</v>
      </c>
      <c r="G148" s="53">
        <v>0</v>
      </c>
      <c r="H148" s="835" t="s">
        <v>842</v>
      </c>
      <c r="I148" s="843">
        <v>0</v>
      </c>
      <c r="J148" s="740" t="s">
        <v>842</v>
      </c>
      <c r="K148" s="53">
        <v>0</v>
      </c>
      <c r="L148" s="835" t="s">
        <v>842</v>
      </c>
      <c r="M148" s="843">
        <v>0</v>
      </c>
      <c r="N148" s="740" t="s">
        <v>842</v>
      </c>
      <c r="O148" s="53">
        <v>0</v>
      </c>
      <c r="P148" s="835" t="s">
        <v>842</v>
      </c>
      <c r="Q148" s="843">
        <v>0</v>
      </c>
      <c r="R148" s="740" t="s">
        <v>842</v>
      </c>
      <c r="S148" s="226"/>
      <c r="U148" s="838">
        <f>V148+W148</f>
        <v>1</v>
      </c>
      <c r="V148" s="839">
        <v>1</v>
      </c>
      <c r="W148" s="591">
        <v>0</v>
      </c>
      <c r="X148" s="838">
        <f>Y148+Z148</f>
        <v>1</v>
      </c>
      <c r="Y148" s="839">
        <v>1</v>
      </c>
      <c r="Z148" s="591">
        <v>0</v>
      </c>
      <c r="AA148" s="844">
        <v>0</v>
      </c>
      <c r="AB148" s="760">
        <v>1</v>
      </c>
      <c r="AC148" s="760">
        <v>0</v>
      </c>
      <c r="AD148" s="839">
        <v>0</v>
      </c>
      <c r="AE148" s="839">
        <v>0</v>
      </c>
      <c r="AF148" s="845" t="str">
        <f t="shared" ref="AF148:AF211" si="15">B148</f>
        <v>DOW1171, SMF6120+SMF121 - detectors</v>
      </c>
    </row>
    <row r="149" spans="1:32" hidden="1" outlineLevel="1">
      <c r="A149" s="224"/>
      <c r="B149" s="641" t="s">
        <v>870</v>
      </c>
      <c r="C149" s="842">
        <v>0</v>
      </c>
      <c r="D149" s="835" t="s">
        <v>842</v>
      </c>
      <c r="E149" s="843">
        <v>0</v>
      </c>
      <c r="F149" s="740" t="s">
        <v>842</v>
      </c>
      <c r="G149" s="842">
        <v>0</v>
      </c>
      <c r="H149" s="835" t="s">
        <v>842</v>
      </c>
      <c r="I149" s="843">
        <v>0</v>
      </c>
      <c r="J149" s="740" t="s">
        <v>842</v>
      </c>
      <c r="K149" s="842">
        <v>0</v>
      </c>
      <c r="L149" s="835" t="s">
        <v>842</v>
      </c>
      <c r="M149" s="843">
        <v>0</v>
      </c>
      <c r="N149" s="740" t="s">
        <v>842</v>
      </c>
      <c r="O149" s="842">
        <v>0</v>
      </c>
      <c r="P149" s="835" t="s">
        <v>842</v>
      </c>
      <c r="Q149" s="843">
        <v>0</v>
      </c>
      <c r="R149" s="740" t="s">
        <v>842</v>
      </c>
      <c r="S149" s="226"/>
      <c r="T149" s="80"/>
      <c r="U149" s="838">
        <f>V149+W149</f>
        <v>6</v>
      </c>
      <c r="V149" s="839">
        <v>6</v>
      </c>
      <c r="W149" s="591">
        <v>0</v>
      </c>
      <c r="X149" s="838">
        <f>Y149+Z149</f>
        <v>16</v>
      </c>
      <c r="Y149" s="839">
        <v>16</v>
      </c>
      <c r="Z149" s="591">
        <v>0</v>
      </c>
      <c r="AA149" s="844">
        <v>1</v>
      </c>
      <c r="AB149" s="760">
        <v>2</v>
      </c>
      <c r="AC149" s="760">
        <v>0</v>
      </c>
      <c r="AD149" s="839">
        <v>0</v>
      </c>
      <c r="AE149" s="839">
        <v>0</v>
      </c>
      <c r="AF149" s="845" t="str">
        <f t="shared" si="15"/>
        <v>FDCW241 - SWING gateway</v>
      </c>
    </row>
    <row r="150" spans="1:32" hidden="1" outlineLevel="1">
      <c r="A150" s="224"/>
      <c r="B150" s="641" t="s">
        <v>871</v>
      </c>
      <c r="C150" s="842">
        <v>0</v>
      </c>
      <c r="D150" s="835" t="s">
        <v>842</v>
      </c>
      <c r="E150" s="843">
        <v>0</v>
      </c>
      <c r="F150" s="740" t="s">
        <v>842</v>
      </c>
      <c r="G150" s="53">
        <v>0</v>
      </c>
      <c r="H150" s="835" t="s">
        <v>842</v>
      </c>
      <c r="I150" s="843">
        <v>0</v>
      </c>
      <c r="J150" s="740" t="s">
        <v>842</v>
      </c>
      <c r="K150" s="53">
        <v>0</v>
      </c>
      <c r="L150" s="835" t="s">
        <v>842</v>
      </c>
      <c r="M150" s="843">
        <v>0</v>
      </c>
      <c r="N150" s="740" t="s">
        <v>842</v>
      </c>
      <c r="O150" s="53">
        <v>0</v>
      </c>
      <c r="P150" s="835" t="s">
        <v>842</v>
      </c>
      <c r="Q150" s="843">
        <v>0</v>
      </c>
      <c r="R150" s="740" t="s">
        <v>842</v>
      </c>
      <c r="S150" s="226"/>
      <c r="U150" s="838">
        <f>V150+W150</f>
        <v>0</v>
      </c>
      <c r="V150" s="839">
        <v>0</v>
      </c>
      <c r="W150" s="591">
        <v>0</v>
      </c>
      <c r="X150" s="838">
        <f>Y150+Z150</f>
        <v>0</v>
      </c>
      <c r="Y150" s="839">
        <v>0</v>
      </c>
      <c r="Z150" s="591">
        <v>0</v>
      </c>
      <c r="AA150" s="844">
        <v>0</v>
      </c>
      <c r="AB150" s="760">
        <v>1</v>
      </c>
      <c r="AC150" s="760">
        <v>0</v>
      </c>
      <c r="AD150" s="839">
        <v>0</v>
      </c>
      <c r="AE150" s="839">
        <v>0</v>
      </c>
      <c r="AF150" s="845" t="str">
        <f t="shared" si="15"/>
        <v>FDOOT271 - SWING Smoke and Heat detector</v>
      </c>
    </row>
    <row r="151" spans="1:32" hidden="1" outlineLevel="1">
      <c r="A151" s="224"/>
      <c r="B151" s="641" t="s">
        <v>872</v>
      </c>
      <c r="C151" s="842">
        <v>0</v>
      </c>
      <c r="D151" s="835" t="s">
        <v>842</v>
      </c>
      <c r="E151" s="843">
        <v>0</v>
      </c>
      <c r="F151" s="740" t="s">
        <v>842</v>
      </c>
      <c r="G151" s="53">
        <v>0</v>
      </c>
      <c r="H151" s="835" t="s">
        <v>842</v>
      </c>
      <c r="I151" s="843">
        <v>0</v>
      </c>
      <c r="J151" s="740" t="s">
        <v>842</v>
      </c>
      <c r="K151" s="53">
        <v>0</v>
      </c>
      <c r="L151" s="835" t="s">
        <v>842</v>
      </c>
      <c r="M151" s="843">
        <v>0</v>
      </c>
      <c r="N151" s="740" t="s">
        <v>842</v>
      </c>
      <c r="O151" s="53">
        <v>0</v>
      </c>
      <c r="P151" s="835" t="s">
        <v>842</v>
      </c>
      <c r="Q151" s="843">
        <v>0</v>
      </c>
      <c r="R151" s="740" t="s">
        <v>842</v>
      </c>
      <c r="S151" s="226"/>
      <c r="U151" s="838">
        <f>V151+W151</f>
        <v>0</v>
      </c>
      <c r="V151" s="839">
        <v>0</v>
      </c>
      <c r="W151" s="591">
        <v>0</v>
      </c>
      <c r="X151" s="838">
        <f>Y151+Z151</f>
        <v>0</v>
      </c>
      <c r="Y151" s="839">
        <v>0</v>
      </c>
      <c r="Z151" s="591">
        <v>0</v>
      </c>
      <c r="AA151" s="844">
        <v>0</v>
      </c>
      <c r="AB151" s="760">
        <v>1</v>
      </c>
      <c r="AC151" s="760">
        <v>0</v>
      </c>
      <c r="AD151" s="839">
        <v>0</v>
      </c>
      <c r="AE151" s="839">
        <v>0</v>
      </c>
      <c r="AF151" s="845" t="str">
        <f t="shared" si="15"/>
        <v>FDM273 - SWING Manual call point</v>
      </c>
    </row>
    <row r="152" spans="1:32" hidden="1">
      <c r="A152" s="224"/>
      <c r="B152" s="641"/>
      <c r="C152" s="842"/>
      <c r="D152" s="740"/>
      <c r="E152" s="842"/>
      <c r="F152" s="255"/>
      <c r="G152" s="53"/>
      <c r="H152" s="255"/>
      <c r="I152" s="842"/>
      <c r="J152" s="255"/>
      <c r="K152" s="53"/>
      <c r="L152" s="255"/>
      <c r="M152" s="842"/>
      <c r="N152" s="255"/>
      <c r="O152" s="53"/>
      <c r="P152" s="255"/>
      <c r="Q152" s="842"/>
      <c r="R152" s="255"/>
      <c r="S152" s="226"/>
      <c r="U152" s="859"/>
      <c r="V152" s="839"/>
      <c r="W152" s="591"/>
      <c r="X152" s="859"/>
      <c r="Y152" s="839"/>
      <c r="Z152" s="591"/>
      <c r="AA152" s="844"/>
      <c r="AB152" s="760"/>
      <c r="AC152" s="760"/>
      <c r="AD152" s="839"/>
      <c r="AE152" s="839"/>
      <c r="AF152" s="845">
        <f t="shared" si="15"/>
        <v>0</v>
      </c>
    </row>
    <row r="153" spans="1:32" hidden="1">
      <c r="A153" s="224"/>
      <c r="B153" s="641"/>
      <c r="C153" s="842"/>
      <c r="D153" s="740"/>
      <c r="E153" s="842"/>
      <c r="F153" s="255"/>
      <c r="G153" s="53"/>
      <c r="H153" s="255"/>
      <c r="I153" s="842"/>
      <c r="J153" s="255"/>
      <c r="K153" s="53"/>
      <c r="L153" s="255"/>
      <c r="M153" s="842"/>
      <c r="N153" s="255"/>
      <c r="O153" s="53"/>
      <c r="P153" s="255"/>
      <c r="Q153" s="842"/>
      <c r="R153" s="255"/>
      <c r="S153" s="226"/>
      <c r="U153" s="859"/>
      <c r="V153" s="839"/>
      <c r="W153" s="591"/>
      <c r="X153" s="859"/>
      <c r="Y153" s="839"/>
      <c r="Z153" s="591"/>
      <c r="AA153" s="844"/>
      <c r="AB153" s="760"/>
      <c r="AC153" s="760"/>
      <c r="AD153" s="839"/>
      <c r="AE153" s="839"/>
      <c r="AF153" s="845">
        <f t="shared" si="15"/>
        <v>0</v>
      </c>
    </row>
    <row r="154" spans="1:32" hidden="1">
      <c r="A154" s="224"/>
      <c r="B154" s="641"/>
      <c r="C154" s="842"/>
      <c r="D154" s="740"/>
      <c r="E154" s="842"/>
      <c r="F154" s="255"/>
      <c r="G154" s="53"/>
      <c r="H154" s="255"/>
      <c r="I154" s="842"/>
      <c r="J154" s="255"/>
      <c r="K154" s="53"/>
      <c r="L154" s="255"/>
      <c r="M154" s="842"/>
      <c r="N154" s="255"/>
      <c r="O154" s="53"/>
      <c r="P154" s="255"/>
      <c r="Q154" s="842"/>
      <c r="R154" s="255"/>
      <c r="S154" s="226"/>
      <c r="U154" s="859"/>
      <c r="V154" s="839"/>
      <c r="W154" s="591"/>
      <c r="X154" s="859"/>
      <c r="Y154" s="839"/>
      <c r="Z154" s="591"/>
      <c r="AA154" s="844"/>
      <c r="AB154" s="760"/>
      <c r="AC154" s="760"/>
      <c r="AD154" s="839"/>
      <c r="AE154" s="839"/>
      <c r="AF154" s="845">
        <f t="shared" si="15"/>
        <v>0</v>
      </c>
    </row>
    <row r="155" spans="1:32" hidden="1">
      <c r="A155" s="224"/>
      <c r="B155" s="641"/>
      <c r="C155" s="842"/>
      <c r="D155" s="740"/>
      <c r="E155" s="842"/>
      <c r="F155" s="255"/>
      <c r="G155" s="53"/>
      <c r="H155" s="255"/>
      <c r="I155" s="842"/>
      <c r="J155" s="255"/>
      <c r="K155" s="53"/>
      <c r="L155" s="255"/>
      <c r="M155" s="842"/>
      <c r="N155" s="255"/>
      <c r="O155" s="53"/>
      <c r="P155" s="255"/>
      <c r="Q155" s="842"/>
      <c r="R155" s="255"/>
      <c r="S155" s="226"/>
      <c r="U155" s="859"/>
      <c r="V155" s="839"/>
      <c r="W155" s="591"/>
      <c r="X155" s="859"/>
      <c r="Y155" s="839"/>
      <c r="Z155" s="591"/>
      <c r="AA155" s="844"/>
      <c r="AB155" s="760"/>
      <c r="AC155" s="760"/>
      <c r="AD155" s="839"/>
      <c r="AE155" s="839"/>
      <c r="AF155" s="845">
        <f t="shared" si="15"/>
        <v>0</v>
      </c>
    </row>
    <row r="156" spans="1:32" hidden="1">
      <c r="A156" s="224"/>
      <c r="B156" s="641"/>
      <c r="C156" s="842"/>
      <c r="D156" s="740"/>
      <c r="E156" s="842"/>
      <c r="F156" s="255"/>
      <c r="G156" s="53"/>
      <c r="H156" s="255"/>
      <c r="I156" s="842"/>
      <c r="J156" s="255"/>
      <c r="K156" s="53"/>
      <c r="L156" s="255"/>
      <c r="M156" s="842"/>
      <c r="N156" s="255"/>
      <c r="O156" s="53"/>
      <c r="P156" s="255"/>
      <c r="Q156" s="842"/>
      <c r="R156" s="255"/>
      <c r="S156" s="226"/>
      <c r="U156" s="859"/>
      <c r="V156" s="839"/>
      <c r="W156" s="591"/>
      <c r="X156" s="859"/>
      <c r="Y156" s="839"/>
      <c r="Z156" s="591"/>
      <c r="AA156" s="844"/>
      <c r="AB156" s="760"/>
      <c r="AC156" s="760"/>
      <c r="AD156" s="839"/>
      <c r="AE156" s="839"/>
      <c r="AF156" s="845">
        <f t="shared" si="15"/>
        <v>0</v>
      </c>
    </row>
    <row r="157" spans="1:32" hidden="1">
      <c r="A157" s="224"/>
      <c r="B157" s="641"/>
      <c r="C157" s="842"/>
      <c r="D157" s="740"/>
      <c r="E157" s="842"/>
      <c r="F157" s="255"/>
      <c r="G157" s="53"/>
      <c r="H157" s="255"/>
      <c r="I157" s="842"/>
      <c r="J157" s="255"/>
      <c r="K157" s="53"/>
      <c r="L157" s="255"/>
      <c r="M157" s="842"/>
      <c r="N157" s="255"/>
      <c r="O157" s="53"/>
      <c r="P157" s="255"/>
      <c r="Q157" s="842"/>
      <c r="R157" s="255"/>
      <c r="S157" s="226"/>
      <c r="U157" s="859"/>
      <c r="V157" s="839"/>
      <c r="W157" s="591"/>
      <c r="X157" s="859"/>
      <c r="Y157" s="839"/>
      <c r="Z157" s="591"/>
      <c r="AA157" s="844"/>
      <c r="AB157" s="760"/>
      <c r="AC157" s="760"/>
      <c r="AD157" s="839"/>
      <c r="AE157" s="839"/>
      <c r="AF157" s="845">
        <f t="shared" si="15"/>
        <v>0</v>
      </c>
    </row>
    <row r="158" spans="1:32" hidden="1">
      <c r="A158" s="224"/>
      <c r="B158" s="641"/>
      <c r="C158" s="842"/>
      <c r="D158" s="740"/>
      <c r="E158" s="842"/>
      <c r="F158" s="255"/>
      <c r="G158" s="53"/>
      <c r="H158" s="255"/>
      <c r="I158" s="842"/>
      <c r="J158" s="255"/>
      <c r="K158" s="53"/>
      <c r="L158" s="255"/>
      <c r="M158" s="842"/>
      <c r="N158" s="255"/>
      <c r="O158" s="53"/>
      <c r="P158" s="255"/>
      <c r="Q158" s="842"/>
      <c r="R158" s="255"/>
      <c r="S158" s="226"/>
      <c r="U158" s="859"/>
      <c r="V158" s="839"/>
      <c r="W158" s="591"/>
      <c r="X158" s="859"/>
      <c r="Y158" s="839"/>
      <c r="Z158" s="591"/>
      <c r="AA158" s="844"/>
      <c r="AB158" s="760"/>
      <c r="AC158" s="760"/>
      <c r="AD158" s="839"/>
      <c r="AE158" s="839"/>
      <c r="AF158" s="845">
        <f t="shared" si="15"/>
        <v>0</v>
      </c>
    </row>
    <row r="159" spans="1:32" hidden="1">
      <c r="A159" s="224"/>
      <c r="B159" s="641"/>
      <c r="C159" s="842"/>
      <c r="D159" s="740"/>
      <c r="E159" s="842"/>
      <c r="F159" s="255"/>
      <c r="G159" s="53"/>
      <c r="H159" s="255"/>
      <c r="I159" s="842"/>
      <c r="J159" s="255"/>
      <c r="K159" s="53"/>
      <c r="L159" s="255"/>
      <c r="M159" s="842"/>
      <c r="N159" s="255"/>
      <c r="O159" s="53"/>
      <c r="P159" s="255"/>
      <c r="Q159" s="842"/>
      <c r="R159" s="255"/>
      <c r="S159" s="226"/>
      <c r="U159" s="859"/>
      <c r="V159" s="839"/>
      <c r="W159" s="591"/>
      <c r="X159" s="859"/>
      <c r="Y159" s="839"/>
      <c r="Z159" s="591"/>
      <c r="AA159" s="844"/>
      <c r="AB159" s="760"/>
      <c r="AC159" s="760"/>
      <c r="AD159" s="839"/>
      <c r="AE159" s="839"/>
      <c r="AF159" s="845">
        <f t="shared" si="15"/>
        <v>0</v>
      </c>
    </row>
    <row r="160" spans="1:32" hidden="1">
      <c r="A160" s="224"/>
      <c r="B160" s="641"/>
      <c r="C160" s="842"/>
      <c r="D160" s="740"/>
      <c r="E160" s="842"/>
      <c r="F160" s="255"/>
      <c r="G160" s="53"/>
      <c r="H160" s="255"/>
      <c r="I160" s="842"/>
      <c r="J160" s="255"/>
      <c r="K160" s="53"/>
      <c r="L160" s="255"/>
      <c r="M160" s="842"/>
      <c r="N160" s="255"/>
      <c r="O160" s="53"/>
      <c r="P160" s="255"/>
      <c r="Q160" s="842"/>
      <c r="R160" s="255"/>
      <c r="S160" s="226"/>
      <c r="U160" s="859"/>
      <c r="V160" s="839"/>
      <c r="W160" s="591"/>
      <c r="X160" s="859"/>
      <c r="Y160" s="839"/>
      <c r="Z160" s="591"/>
      <c r="AA160" s="844"/>
      <c r="AB160" s="760"/>
      <c r="AC160" s="760"/>
      <c r="AD160" s="839"/>
      <c r="AE160" s="839"/>
      <c r="AF160" s="845">
        <f t="shared" si="15"/>
        <v>0</v>
      </c>
    </row>
    <row r="161" spans="1:32" hidden="1">
      <c r="A161" s="224"/>
      <c r="B161" s="641"/>
      <c r="C161" s="842"/>
      <c r="D161" s="740"/>
      <c r="E161" s="842"/>
      <c r="F161" s="255"/>
      <c r="G161" s="53"/>
      <c r="H161" s="255"/>
      <c r="I161" s="842"/>
      <c r="J161" s="255"/>
      <c r="K161" s="53"/>
      <c r="L161" s="255"/>
      <c r="M161" s="842"/>
      <c r="N161" s="255"/>
      <c r="O161" s="53"/>
      <c r="P161" s="255"/>
      <c r="Q161" s="842"/>
      <c r="R161" s="255"/>
      <c r="S161" s="226"/>
      <c r="U161" s="859"/>
      <c r="V161" s="839"/>
      <c r="W161" s="591"/>
      <c r="X161" s="859"/>
      <c r="Y161" s="839"/>
      <c r="Z161" s="591"/>
      <c r="AA161" s="844"/>
      <c r="AB161" s="760"/>
      <c r="AC161" s="760"/>
      <c r="AD161" s="839"/>
      <c r="AE161" s="839"/>
      <c r="AF161" s="845">
        <f t="shared" si="15"/>
        <v>0</v>
      </c>
    </row>
    <row r="162" spans="1:32" collapsed="1">
      <c r="A162" s="224"/>
      <c r="B162" s="665" t="s">
        <v>873</v>
      </c>
      <c r="C162" s="849"/>
      <c r="D162" s="849"/>
      <c r="E162" s="849"/>
      <c r="F162" s="849"/>
      <c r="G162" s="849"/>
      <c r="H162" s="849"/>
      <c r="I162" s="849"/>
      <c r="J162" s="849"/>
      <c r="K162" s="849"/>
      <c r="L162" s="849"/>
      <c r="M162" s="849"/>
      <c r="N162" s="849"/>
      <c r="O162" s="849"/>
      <c r="P162" s="849"/>
      <c r="Q162" s="849"/>
      <c r="R162" s="850"/>
      <c r="S162" s="249"/>
      <c r="U162" s="862"/>
      <c r="V162" s="852"/>
      <c r="W162" s="605"/>
      <c r="X162" s="861"/>
      <c r="Y162" s="852"/>
      <c r="Z162" s="605"/>
      <c r="AA162" s="853"/>
      <c r="AB162" s="854"/>
      <c r="AC162" s="854"/>
      <c r="AD162" s="854"/>
      <c r="AE162" s="854"/>
      <c r="AF162" s="855" t="str">
        <f t="shared" si="15"/>
        <v>Integrated modules</v>
      </c>
    </row>
    <row r="163" spans="1:32" hidden="1" outlineLevel="1">
      <c r="A163" s="224"/>
      <c r="B163" s="641" t="s">
        <v>874</v>
      </c>
      <c r="C163" s="842">
        <v>0</v>
      </c>
      <c r="D163" s="835" t="s">
        <v>842</v>
      </c>
      <c r="E163" s="843">
        <v>0</v>
      </c>
      <c r="F163" s="740" t="s">
        <v>842</v>
      </c>
      <c r="G163" s="53">
        <v>0</v>
      </c>
      <c r="H163" s="835" t="s">
        <v>842</v>
      </c>
      <c r="I163" s="843">
        <v>0</v>
      </c>
      <c r="J163" s="740" t="s">
        <v>842</v>
      </c>
      <c r="K163" s="53">
        <v>0</v>
      </c>
      <c r="L163" s="835" t="s">
        <v>842</v>
      </c>
      <c r="M163" s="843">
        <v>0</v>
      </c>
      <c r="N163" s="740" t="s">
        <v>842</v>
      </c>
      <c r="O163" s="53">
        <v>0</v>
      </c>
      <c r="P163" s="835" t="s">
        <v>842</v>
      </c>
      <c r="Q163" s="843">
        <v>0</v>
      </c>
      <c r="R163" s="740" t="s">
        <v>842</v>
      </c>
      <c r="S163" s="226"/>
      <c r="U163" s="838">
        <f>V163+W163</f>
        <v>3</v>
      </c>
      <c r="V163" s="839">
        <v>3</v>
      </c>
      <c r="W163" s="591">
        <v>0</v>
      </c>
      <c r="X163" s="838">
        <f>Y163+Z163</f>
        <v>3</v>
      </c>
      <c r="Y163" s="839">
        <v>3</v>
      </c>
      <c r="Z163" s="591">
        <v>0</v>
      </c>
      <c r="AA163" s="844">
        <v>1</v>
      </c>
      <c r="AB163" s="760">
        <v>1</v>
      </c>
      <c r="AC163" s="760">
        <v>0</v>
      </c>
      <c r="AD163" s="839">
        <v>0</v>
      </c>
      <c r="AE163" s="839">
        <v>0</v>
      </c>
      <c r="AF163" s="845" t="str">
        <f t="shared" si="15"/>
        <v>VLF 250, VLF 500 - Vesda laser focus (ASD)</v>
      </c>
    </row>
    <row r="164" spans="1:32" hidden="1" outlineLevel="1">
      <c r="A164" s="224"/>
      <c r="B164" s="641" t="s">
        <v>875</v>
      </c>
      <c r="C164" s="842">
        <v>0</v>
      </c>
      <c r="D164" s="835" t="s">
        <v>842</v>
      </c>
      <c r="E164" s="843">
        <v>0</v>
      </c>
      <c r="F164" s="740" t="s">
        <v>842</v>
      </c>
      <c r="G164" s="53">
        <v>0</v>
      </c>
      <c r="H164" s="835" t="s">
        <v>842</v>
      </c>
      <c r="I164" s="843">
        <v>0</v>
      </c>
      <c r="J164" s="740" t="s">
        <v>842</v>
      </c>
      <c r="K164" s="53">
        <v>0</v>
      </c>
      <c r="L164" s="835" t="s">
        <v>842</v>
      </c>
      <c r="M164" s="843">
        <v>0</v>
      </c>
      <c r="N164" s="740" t="s">
        <v>842</v>
      </c>
      <c r="O164" s="53">
        <v>0</v>
      </c>
      <c r="P164" s="835" t="s">
        <v>842</v>
      </c>
      <c r="Q164" s="843">
        <v>0</v>
      </c>
      <c r="R164" s="740" t="s">
        <v>842</v>
      </c>
      <c r="S164" s="226"/>
      <c r="U164" s="838">
        <f>V164+W164</f>
        <v>3</v>
      </c>
      <c r="V164" s="839">
        <v>3</v>
      </c>
      <c r="W164" s="591">
        <v>0</v>
      </c>
      <c r="X164" s="838">
        <f>Y164+Z164</f>
        <v>3</v>
      </c>
      <c r="Y164" s="839">
        <v>3</v>
      </c>
      <c r="Z164" s="591">
        <v>0</v>
      </c>
      <c r="AA164" s="844">
        <v>1</v>
      </c>
      <c r="AB164" s="760">
        <v>1</v>
      </c>
      <c r="AC164" s="760">
        <v>0</v>
      </c>
      <c r="AD164" s="839">
        <v>0</v>
      </c>
      <c r="AE164" s="839">
        <v>0</v>
      </c>
      <c r="AF164" s="845" t="str">
        <f t="shared" si="15"/>
        <v>FDA221, FDA241 - Aspiration smoke detector (ASD)</v>
      </c>
    </row>
    <row r="165" spans="1:32" hidden="1" outlineLevel="1">
      <c r="A165" s="224"/>
      <c r="B165" s="641" t="s">
        <v>876</v>
      </c>
      <c r="C165" s="842">
        <v>0</v>
      </c>
      <c r="D165" s="835" t="s">
        <v>842</v>
      </c>
      <c r="E165" s="843">
        <v>0</v>
      </c>
      <c r="F165" s="740" t="s">
        <v>842</v>
      </c>
      <c r="G165" s="53">
        <v>0</v>
      </c>
      <c r="H165" s="835" t="s">
        <v>842</v>
      </c>
      <c r="I165" s="843">
        <v>0</v>
      </c>
      <c r="J165" s="740" t="s">
        <v>842</v>
      </c>
      <c r="K165" s="53">
        <v>0</v>
      </c>
      <c r="L165" s="835" t="s">
        <v>842</v>
      </c>
      <c r="M165" s="843">
        <v>0</v>
      </c>
      <c r="N165" s="740" t="s">
        <v>842</v>
      </c>
      <c r="O165" s="53">
        <v>0</v>
      </c>
      <c r="P165" s="835" t="s">
        <v>842</v>
      </c>
      <c r="Q165" s="843">
        <v>0</v>
      </c>
      <c r="R165" s="740" t="s">
        <v>842</v>
      </c>
      <c r="S165" s="226"/>
      <c r="U165" s="838">
        <f>V165+W165</f>
        <v>3</v>
      </c>
      <c r="V165" s="839">
        <v>3</v>
      </c>
      <c r="W165" s="591">
        <v>0</v>
      </c>
      <c r="X165" s="838">
        <f>Y165+Z165</f>
        <v>3</v>
      </c>
      <c r="Y165" s="839">
        <v>3</v>
      </c>
      <c r="Z165" s="591">
        <v>0</v>
      </c>
      <c r="AA165" s="844">
        <v>1</v>
      </c>
      <c r="AB165" s="760">
        <v>1</v>
      </c>
      <c r="AC165" s="760">
        <v>0</v>
      </c>
      <c r="AD165" s="839">
        <v>0</v>
      </c>
      <c r="AE165" s="839">
        <v>0</v>
      </c>
      <c r="AF165" s="845" t="str">
        <f t="shared" ref="AF165:AF166" si="16">B165</f>
        <v xml:space="preserve">FDA222, FDA242 - Aspiration smoke detector (ASD) (one chamber) </v>
      </c>
    </row>
    <row r="166" spans="1:32" hidden="1" outlineLevel="1">
      <c r="A166" s="224"/>
      <c r="B166" s="641" t="s">
        <v>877</v>
      </c>
      <c r="C166" s="842">
        <v>0</v>
      </c>
      <c r="D166" s="835" t="s">
        <v>842</v>
      </c>
      <c r="E166" s="843">
        <v>0</v>
      </c>
      <c r="F166" s="740" t="s">
        <v>842</v>
      </c>
      <c r="G166" s="53">
        <v>0</v>
      </c>
      <c r="H166" s="835" t="s">
        <v>842</v>
      </c>
      <c r="I166" s="843">
        <v>0</v>
      </c>
      <c r="J166" s="740" t="s">
        <v>842</v>
      </c>
      <c r="K166" s="53">
        <v>0</v>
      </c>
      <c r="L166" s="835" t="s">
        <v>842</v>
      </c>
      <c r="M166" s="843">
        <v>0</v>
      </c>
      <c r="N166" s="740" t="s">
        <v>842</v>
      </c>
      <c r="O166" s="53">
        <v>0</v>
      </c>
      <c r="P166" s="835" t="s">
        <v>842</v>
      </c>
      <c r="Q166" s="843">
        <v>0</v>
      </c>
      <c r="R166" s="740" t="s">
        <v>842</v>
      </c>
      <c r="S166" s="226"/>
      <c r="U166" s="838">
        <v>6</v>
      </c>
      <c r="V166" s="839">
        <v>6</v>
      </c>
      <c r="W166" s="591">
        <v>0</v>
      </c>
      <c r="X166" s="838">
        <v>6</v>
      </c>
      <c r="Y166" s="839">
        <v>6</v>
      </c>
      <c r="Z166" s="591">
        <v>0</v>
      </c>
      <c r="AA166" s="844">
        <v>2</v>
      </c>
      <c r="AB166" s="760">
        <v>2</v>
      </c>
      <c r="AC166" s="760">
        <v>0</v>
      </c>
      <c r="AD166" s="839">
        <v>0</v>
      </c>
      <c r="AE166" s="839">
        <v>0</v>
      </c>
      <c r="AF166" s="845" t="str">
        <f t="shared" si="16"/>
        <v>FDA261, FDA262  - Aspiration smoke detector (ASD) (two chambers)</v>
      </c>
    </row>
    <row r="167" spans="1:32" hidden="1">
      <c r="A167" s="224"/>
      <c r="B167" s="641"/>
      <c r="C167" s="842"/>
      <c r="D167" s="740"/>
      <c r="E167" s="842"/>
      <c r="F167" s="255"/>
      <c r="G167" s="53"/>
      <c r="H167" s="255"/>
      <c r="I167" s="842"/>
      <c r="J167" s="255"/>
      <c r="K167" s="53"/>
      <c r="L167" s="255"/>
      <c r="M167" s="842"/>
      <c r="N167" s="255"/>
      <c r="O167" s="53"/>
      <c r="P167" s="255"/>
      <c r="Q167" s="842"/>
      <c r="R167" s="255"/>
      <c r="S167" s="226"/>
      <c r="U167" s="859"/>
      <c r="V167" s="839"/>
      <c r="W167" s="591"/>
      <c r="X167" s="859"/>
      <c r="Y167" s="839"/>
      <c r="Z167" s="591"/>
      <c r="AA167" s="844"/>
      <c r="AB167" s="760"/>
      <c r="AC167" s="760"/>
      <c r="AD167" s="839"/>
      <c r="AE167" s="839"/>
      <c r="AF167" s="845">
        <f t="shared" si="15"/>
        <v>0</v>
      </c>
    </row>
    <row r="168" spans="1:32" hidden="1">
      <c r="A168" s="224"/>
      <c r="B168" s="641"/>
      <c r="C168" s="842"/>
      <c r="D168" s="740"/>
      <c r="E168" s="842"/>
      <c r="F168" s="255"/>
      <c r="G168" s="53"/>
      <c r="H168" s="255"/>
      <c r="I168" s="842"/>
      <c r="J168" s="255"/>
      <c r="K168" s="53"/>
      <c r="L168" s="255"/>
      <c r="M168" s="842"/>
      <c r="N168" s="255"/>
      <c r="O168" s="53"/>
      <c r="P168" s="255"/>
      <c r="Q168" s="842"/>
      <c r="R168" s="255"/>
      <c r="S168" s="226"/>
      <c r="U168" s="859"/>
      <c r="V168" s="839"/>
      <c r="W168" s="591"/>
      <c r="X168" s="859"/>
      <c r="Y168" s="839"/>
      <c r="Z168" s="591"/>
      <c r="AA168" s="844"/>
      <c r="AB168" s="760"/>
      <c r="AC168" s="760"/>
      <c r="AD168" s="839"/>
      <c r="AE168" s="839"/>
      <c r="AF168" s="845">
        <f t="shared" si="15"/>
        <v>0</v>
      </c>
    </row>
    <row r="169" spans="1:32" hidden="1">
      <c r="A169" s="224"/>
      <c r="B169" s="641"/>
      <c r="C169" s="842"/>
      <c r="D169" s="740"/>
      <c r="E169" s="842"/>
      <c r="F169" s="255"/>
      <c r="G169" s="53"/>
      <c r="H169" s="255"/>
      <c r="I169" s="842"/>
      <c r="J169" s="255"/>
      <c r="K169" s="53"/>
      <c r="L169" s="255"/>
      <c r="M169" s="842"/>
      <c r="N169" s="255"/>
      <c r="O169" s="53"/>
      <c r="P169" s="255"/>
      <c r="Q169" s="842"/>
      <c r="R169" s="255"/>
      <c r="S169" s="226"/>
      <c r="U169" s="859"/>
      <c r="V169" s="839"/>
      <c r="W169" s="591"/>
      <c r="X169" s="859"/>
      <c r="Y169" s="839"/>
      <c r="Z169" s="591"/>
      <c r="AA169" s="844"/>
      <c r="AB169" s="760"/>
      <c r="AC169" s="760"/>
      <c r="AD169" s="839"/>
      <c r="AE169" s="839"/>
      <c r="AF169" s="845">
        <f t="shared" si="15"/>
        <v>0</v>
      </c>
    </row>
    <row r="170" spans="1:32" hidden="1">
      <c r="A170" s="224"/>
      <c r="B170" s="641"/>
      <c r="C170" s="842"/>
      <c r="D170" s="740"/>
      <c r="E170" s="842"/>
      <c r="F170" s="255"/>
      <c r="G170" s="53"/>
      <c r="H170" s="255"/>
      <c r="I170" s="842"/>
      <c r="J170" s="255"/>
      <c r="K170" s="53"/>
      <c r="L170" s="255"/>
      <c r="M170" s="842"/>
      <c r="N170" s="255"/>
      <c r="O170" s="53"/>
      <c r="P170" s="255"/>
      <c r="Q170" s="842"/>
      <c r="R170" s="255"/>
      <c r="S170" s="226"/>
      <c r="U170" s="859"/>
      <c r="V170" s="839"/>
      <c r="W170" s="591"/>
      <c r="X170" s="859"/>
      <c r="Y170" s="839"/>
      <c r="Z170" s="591"/>
      <c r="AA170" s="844"/>
      <c r="AB170" s="760"/>
      <c r="AC170" s="760"/>
      <c r="AD170" s="839"/>
      <c r="AE170" s="839"/>
      <c r="AF170" s="845">
        <f t="shared" si="15"/>
        <v>0</v>
      </c>
    </row>
    <row r="171" spans="1:32" hidden="1">
      <c r="A171" s="224"/>
      <c r="B171" s="641"/>
      <c r="C171" s="842"/>
      <c r="D171" s="740"/>
      <c r="E171" s="842"/>
      <c r="F171" s="255"/>
      <c r="G171" s="53"/>
      <c r="H171" s="255"/>
      <c r="I171" s="842"/>
      <c r="J171" s="255"/>
      <c r="K171" s="53"/>
      <c r="L171" s="255"/>
      <c r="M171" s="842"/>
      <c r="N171" s="255"/>
      <c r="O171" s="53"/>
      <c r="P171" s="255"/>
      <c r="Q171" s="842"/>
      <c r="R171" s="255"/>
      <c r="S171" s="226"/>
      <c r="U171" s="859"/>
      <c r="V171" s="839"/>
      <c r="W171" s="591"/>
      <c r="X171" s="859"/>
      <c r="Y171" s="839"/>
      <c r="Z171" s="591"/>
      <c r="AA171" s="844"/>
      <c r="AB171" s="760"/>
      <c r="AC171" s="760"/>
      <c r="AD171" s="839"/>
      <c r="AE171" s="839"/>
      <c r="AF171" s="845">
        <f t="shared" si="15"/>
        <v>0</v>
      </c>
    </row>
    <row r="172" spans="1:32" hidden="1">
      <c r="A172" s="224"/>
      <c r="B172" s="641"/>
      <c r="C172" s="842"/>
      <c r="D172" s="740"/>
      <c r="E172" s="842"/>
      <c r="F172" s="255"/>
      <c r="G172" s="53"/>
      <c r="H172" s="255"/>
      <c r="I172" s="842"/>
      <c r="J172" s="255"/>
      <c r="K172" s="53"/>
      <c r="L172" s="255"/>
      <c r="M172" s="842"/>
      <c r="N172" s="255"/>
      <c r="O172" s="53"/>
      <c r="P172" s="255"/>
      <c r="Q172" s="842"/>
      <c r="R172" s="255"/>
      <c r="S172" s="226"/>
      <c r="U172" s="859"/>
      <c r="V172" s="839"/>
      <c r="W172" s="591"/>
      <c r="X172" s="859"/>
      <c r="Y172" s="839"/>
      <c r="Z172" s="591"/>
      <c r="AA172" s="844"/>
      <c r="AB172" s="760"/>
      <c r="AC172" s="760"/>
      <c r="AD172" s="839"/>
      <c r="AE172" s="839"/>
      <c r="AF172" s="845">
        <f t="shared" si="15"/>
        <v>0</v>
      </c>
    </row>
    <row r="173" spans="1:32" hidden="1">
      <c r="A173" s="224"/>
      <c r="B173" s="641"/>
      <c r="C173" s="842"/>
      <c r="D173" s="740"/>
      <c r="E173" s="842"/>
      <c r="F173" s="255"/>
      <c r="G173" s="53"/>
      <c r="H173" s="255"/>
      <c r="I173" s="842"/>
      <c r="J173" s="255"/>
      <c r="K173" s="53"/>
      <c r="L173" s="255"/>
      <c r="M173" s="842"/>
      <c r="N173" s="255"/>
      <c r="O173" s="53"/>
      <c r="P173" s="255"/>
      <c r="Q173" s="842"/>
      <c r="R173" s="255"/>
      <c r="S173" s="226"/>
      <c r="U173" s="859"/>
      <c r="V173" s="839"/>
      <c r="W173" s="591"/>
      <c r="X173" s="859"/>
      <c r="Y173" s="839"/>
      <c r="Z173" s="591"/>
      <c r="AA173" s="844"/>
      <c r="AB173" s="760"/>
      <c r="AC173" s="760"/>
      <c r="AD173" s="839"/>
      <c r="AE173" s="839"/>
      <c r="AF173" s="845">
        <f t="shared" si="15"/>
        <v>0</v>
      </c>
    </row>
    <row r="174" spans="1:32" hidden="1">
      <c r="A174" s="224"/>
      <c r="B174" s="641"/>
      <c r="C174" s="842"/>
      <c r="D174" s="740"/>
      <c r="E174" s="842"/>
      <c r="F174" s="255"/>
      <c r="G174" s="53"/>
      <c r="H174" s="255"/>
      <c r="I174" s="842"/>
      <c r="J174" s="255"/>
      <c r="K174" s="53"/>
      <c r="L174" s="255"/>
      <c r="M174" s="842"/>
      <c r="N174" s="255"/>
      <c r="O174" s="53"/>
      <c r="P174" s="255"/>
      <c r="Q174" s="842"/>
      <c r="R174" s="255"/>
      <c r="S174" s="226"/>
      <c r="U174" s="859"/>
      <c r="V174" s="839"/>
      <c r="W174" s="591"/>
      <c r="X174" s="859"/>
      <c r="Y174" s="839"/>
      <c r="Z174" s="591"/>
      <c r="AA174" s="844"/>
      <c r="AB174" s="760"/>
      <c r="AC174" s="760"/>
      <c r="AD174" s="839"/>
      <c r="AE174" s="839"/>
      <c r="AF174" s="845">
        <f t="shared" si="15"/>
        <v>0</v>
      </c>
    </row>
    <row r="175" spans="1:32" collapsed="1">
      <c r="A175" s="224"/>
      <c r="B175" s="665" t="s">
        <v>878</v>
      </c>
      <c r="C175" s="849"/>
      <c r="D175" s="849"/>
      <c r="E175" s="849"/>
      <c r="F175" s="849"/>
      <c r="G175" s="849"/>
      <c r="H175" s="849"/>
      <c r="I175" s="849"/>
      <c r="J175" s="849"/>
      <c r="K175" s="849"/>
      <c r="L175" s="849"/>
      <c r="M175" s="849"/>
      <c r="N175" s="849"/>
      <c r="O175" s="849"/>
      <c r="P175" s="849"/>
      <c r="Q175" s="849"/>
      <c r="R175" s="850"/>
      <c r="S175" s="249"/>
      <c r="U175" s="862"/>
      <c r="V175" s="852"/>
      <c r="W175" s="605"/>
      <c r="X175" s="861"/>
      <c r="Y175" s="852"/>
      <c r="Z175" s="605"/>
      <c r="AA175" s="853"/>
      <c r="AB175" s="854"/>
      <c r="AC175" s="854"/>
      <c r="AD175" s="854"/>
      <c r="AE175" s="854"/>
      <c r="AF175" s="855" t="str">
        <f t="shared" si="15"/>
        <v>Alarm devices - Sound</v>
      </c>
    </row>
    <row r="176" spans="1:32" hidden="1" outlineLevel="1">
      <c r="A176" s="224"/>
      <c r="B176" s="641" t="s">
        <v>879</v>
      </c>
      <c r="C176" s="842">
        <v>0</v>
      </c>
      <c r="D176" s="835" t="s">
        <v>842</v>
      </c>
      <c r="E176" s="843">
        <v>0</v>
      </c>
      <c r="F176" s="740" t="s">
        <v>842</v>
      </c>
      <c r="G176" s="53">
        <v>0</v>
      </c>
      <c r="H176" s="835" t="s">
        <v>842</v>
      </c>
      <c r="I176" s="843">
        <v>0</v>
      </c>
      <c r="J176" s="740" t="s">
        <v>842</v>
      </c>
      <c r="K176" s="53">
        <v>0</v>
      </c>
      <c r="L176" s="835" t="s">
        <v>842</v>
      </c>
      <c r="M176" s="843">
        <v>0</v>
      </c>
      <c r="N176" s="740" t="s">
        <v>842</v>
      </c>
      <c r="O176" s="53">
        <v>0</v>
      </c>
      <c r="P176" s="835" t="s">
        <v>842</v>
      </c>
      <c r="Q176" s="843">
        <v>0</v>
      </c>
      <c r="R176" s="740" t="s">
        <v>842</v>
      </c>
      <c r="S176" s="226"/>
      <c r="U176" s="838">
        <f t="shared" ref="U176:U188" si="17">V176+W176</f>
        <v>1</v>
      </c>
      <c r="V176" s="839">
        <v>1</v>
      </c>
      <c r="W176" s="591">
        <v>0</v>
      </c>
      <c r="X176" s="838">
        <f t="shared" ref="X176:X188" si="18">Y176+Z176</f>
        <v>15</v>
      </c>
      <c r="Y176" s="839">
        <v>15</v>
      </c>
      <c r="Z176" s="591">
        <v>0</v>
      </c>
      <c r="AA176" s="844">
        <v>1</v>
      </c>
      <c r="AB176" s="760">
        <v>1</v>
      </c>
      <c r="AC176" s="760">
        <v>0</v>
      </c>
      <c r="AD176" s="839">
        <v>0</v>
      </c>
      <c r="AE176" s="839">
        <v>0</v>
      </c>
      <c r="AF176" s="845" t="str">
        <f t="shared" si="15"/>
        <v>FDS221-R, FDS221-W - Alarm sounder red or white housing, Sound High</v>
      </c>
    </row>
    <row r="177" spans="1:32" hidden="1" outlineLevel="1">
      <c r="A177" s="224"/>
      <c r="B177" s="641" t="s">
        <v>880</v>
      </c>
      <c r="C177" s="842">
        <v>0</v>
      </c>
      <c r="D177" s="835" t="s">
        <v>842</v>
      </c>
      <c r="E177" s="843">
        <v>0</v>
      </c>
      <c r="F177" s="740" t="s">
        <v>842</v>
      </c>
      <c r="G177" s="53">
        <v>0</v>
      </c>
      <c r="H177" s="835" t="s">
        <v>842</v>
      </c>
      <c r="I177" s="843">
        <v>0</v>
      </c>
      <c r="J177" s="740" t="s">
        <v>842</v>
      </c>
      <c r="K177" s="53">
        <v>0</v>
      </c>
      <c r="L177" s="835" t="s">
        <v>842</v>
      </c>
      <c r="M177" s="843">
        <v>0</v>
      </c>
      <c r="N177" s="740" t="s">
        <v>842</v>
      </c>
      <c r="O177" s="53">
        <v>0</v>
      </c>
      <c r="P177" s="835" t="s">
        <v>842</v>
      </c>
      <c r="Q177" s="843">
        <v>0</v>
      </c>
      <c r="R177" s="740" t="s">
        <v>842</v>
      </c>
      <c r="S177" s="226"/>
      <c r="U177" s="838">
        <f t="shared" si="17"/>
        <v>1</v>
      </c>
      <c r="V177" s="839">
        <v>1</v>
      </c>
      <c r="W177" s="591">
        <v>0</v>
      </c>
      <c r="X177" s="838">
        <f t="shared" si="18"/>
        <v>10</v>
      </c>
      <c r="Y177" s="839">
        <v>10</v>
      </c>
      <c r="Z177" s="591">
        <v>0</v>
      </c>
      <c r="AA177" s="844">
        <v>1</v>
      </c>
      <c r="AB177" s="760">
        <v>1</v>
      </c>
      <c r="AC177" s="760">
        <v>0</v>
      </c>
      <c r="AD177" s="839">
        <v>0</v>
      </c>
      <c r="AE177" s="839">
        <v>0</v>
      </c>
      <c r="AF177" s="845" t="str">
        <f t="shared" si="15"/>
        <v>FDS221-R, FDS221-W - Alarm sounder red or white housing, Sound Middle</v>
      </c>
    </row>
    <row r="178" spans="1:32" hidden="1" outlineLevel="1">
      <c r="A178" s="224"/>
      <c r="B178" s="641" t="s">
        <v>881</v>
      </c>
      <c r="C178" s="842">
        <v>0</v>
      </c>
      <c r="D178" s="835" t="s">
        <v>842</v>
      </c>
      <c r="E178" s="843">
        <v>0</v>
      </c>
      <c r="F178" s="740" t="s">
        <v>842</v>
      </c>
      <c r="G178" s="53">
        <v>0</v>
      </c>
      <c r="H178" s="835" t="s">
        <v>842</v>
      </c>
      <c r="I178" s="843">
        <v>0</v>
      </c>
      <c r="J178" s="740" t="s">
        <v>842</v>
      </c>
      <c r="K178" s="53">
        <v>0</v>
      </c>
      <c r="L178" s="835" t="s">
        <v>842</v>
      </c>
      <c r="M178" s="843">
        <v>0</v>
      </c>
      <c r="N178" s="740" t="s">
        <v>842</v>
      </c>
      <c r="O178" s="53">
        <v>0</v>
      </c>
      <c r="P178" s="835" t="s">
        <v>842</v>
      </c>
      <c r="Q178" s="843">
        <v>0</v>
      </c>
      <c r="R178" s="740" t="s">
        <v>842</v>
      </c>
      <c r="S178" s="226"/>
      <c r="U178" s="838">
        <f t="shared" si="17"/>
        <v>1</v>
      </c>
      <c r="V178" s="839">
        <v>1</v>
      </c>
      <c r="W178" s="591">
        <v>0</v>
      </c>
      <c r="X178" s="838">
        <f t="shared" si="18"/>
        <v>5</v>
      </c>
      <c r="Y178" s="839">
        <v>5</v>
      </c>
      <c r="Z178" s="591">
        <v>0</v>
      </c>
      <c r="AA178" s="844">
        <v>1</v>
      </c>
      <c r="AB178" s="760">
        <v>1</v>
      </c>
      <c r="AC178" s="760">
        <v>0</v>
      </c>
      <c r="AD178" s="839">
        <v>0</v>
      </c>
      <c r="AE178" s="839">
        <v>0</v>
      </c>
      <c r="AF178" s="845" t="str">
        <f t="shared" si="15"/>
        <v>FDS221-R, FDS221-W - Alarm sounder red or white housing, Sound Low</v>
      </c>
    </row>
    <row r="179" spans="1:32" hidden="1" outlineLevel="1">
      <c r="A179" s="224"/>
      <c r="B179" s="641" t="s">
        <v>882</v>
      </c>
      <c r="C179" s="842">
        <v>0</v>
      </c>
      <c r="D179" s="835" t="s">
        <v>842</v>
      </c>
      <c r="E179" s="843">
        <v>0</v>
      </c>
      <c r="F179" s="740" t="s">
        <v>842</v>
      </c>
      <c r="G179" s="53">
        <v>0</v>
      </c>
      <c r="H179" s="835" t="s">
        <v>842</v>
      </c>
      <c r="I179" s="843">
        <v>0</v>
      </c>
      <c r="J179" s="740" t="s">
        <v>842</v>
      </c>
      <c r="K179" s="53">
        <v>0</v>
      </c>
      <c r="L179" s="835" t="s">
        <v>842</v>
      </c>
      <c r="M179" s="843">
        <v>0</v>
      </c>
      <c r="N179" s="740" t="s">
        <v>842</v>
      </c>
      <c r="O179" s="53">
        <v>0</v>
      </c>
      <c r="P179" s="835" t="s">
        <v>842</v>
      </c>
      <c r="Q179" s="843">
        <v>0</v>
      </c>
      <c r="R179" s="740" t="s">
        <v>842</v>
      </c>
      <c r="S179" s="226"/>
      <c r="U179" s="838">
        <f t="shared" si="17"/>
        <v>0.5</v>
      </c>
      <c r="V179" s="839">
        <v>0.5</v>
      </c>
      <c r="W179" s="591">
        <v>0</v>
      </c>
      <c r="X179" s="838">
        <f t="shared" si="18"/>
        <v>5</v>
      </c>
      <c r="Y179" s="839">
        <v>5</v>
      </c>
      <c r="Z179" s="591">
        <v>0</v>
      </c>
      <c r="AA179" s="844">
        <v>0</v>
      </c>
      <c r="AB179" s="760">
        <v>0</v>
      </c>
      <c r="AC179" s="760">
        <v>0</v>
      </c>
      <c r="AD179" s="839">
        <v>0</v>
      </c>
      <c r="AE179" s="839">
        <v>0</v>
      </c>
      <c r="AF179" s="845" t="str">
        <f t="shared" si="15"/>
        <v>DBS720 - Sounder base, Sound High</v>
      </c>
    </row>
    <row r="180" spans="1:32" hidden="1" outlineLevel="1">
      <c r="A180" s="224"/>
      <c r="B180" s="641" t="s">
        <v>883</v>
      </c>
      <c r="C180" s="842">
        <v>0</v>
      </c>
      <c r="D180" s="835" t="s">
        <v>842</v>
      </c>
      <c r="E180" s="843">
        <v>0</v>
      </c>
      <c r="F180" s="740" t="s">
        <v>842</v>
      </c>
      <c r="G180" s="53">
        <v>0</v>
      </c>
      <c r="H180" s="835" t="s">
        <v>842</v>
      </c>
      <c r="I180" s="843">
        <v>0</v>
      </c>
      <c r="J180" s="740" t="s">
        <v>842</v>
      </c>
      <c r="K180" s="53">
        <v>0</v>
      </c>
      <c r="L180" s="835" t="s">
        <v>842</v>
      </c>
      <c r="M180" s="843">
        <v>0</v>
      </c>
      <c r="N180" s="740" t="s">
        <v>842</v>
      </c>
      <c r="O180" s="53">
        <v>0</v>
      </c>
      <c r="P180" s="835" t="s">
        <v>842</v>
      </c>
      <c r="Q180" s="843">
        <v>0</v>
      </c>
      <c r="R180" s="740" t="s">
        <v>842</v>
      </c>
      <c r="S180" s="226"/>
      <c r="U180" s="838">
        <f t="shared" si="17"/>
        <v>1</v>
      </c>
      <c r="V180" s="839">
        <v>1</v>
      </c>
      <c r="W180" s="591">
        <v>0</v>
      </c>
      <c r="X180" s="838">
        <f t="shared" si="18"/>
        <v>15</v>
      </c>
      <c r="Y180" s="839">
        <v>15</v>
      </c>
      <c r="Z180" s="591">
        <v>0</v>
      </c>
      <c r="AA180" s="844">
        <v>1</v>
      </c>
      <c r="AB180" s="760">
        <v>1</v>
      </c>
      <c r="AC180" s="760">
        <v>0</v>
      </c>
      <c r="AD180" s="839">
        <v>0</v>
      </c>
      <c r="AE180" s="839">
        <v>0</v>
      </c>
      <c r="AF180" s="845" t="str">
        <f t="shared" si="15"/>
        <v>DBS721 - Sounder interbase, Sound High</v>
      </c>
    </row>
    <row r="181" spans="1:32" hidden="1" outlineLevel="1">
      <c r="A181" s="224"/>
      <c r="B181" s="641" t="s">
        <v>884</v>
      </c>
      <c r="C181" s="842">
        <v>0</v>
      </c>
      <c r="D181" s="835" t="s">
        <v>842</v>
      </c>
      <c r="E181" s="843">
        <v>0</v>
      </c>
      <c r="F181" s="740" t="s">
        <v>842</v>
      </c>
      <c r="G181" s="53">
        <v>0</v>
      </c>
      <c r="H181" s="835" t="s">
        <v>842</v>
      </c>
      <c r="I181" s="843">
        <v>0</v>
      </c>
      <c r="J181" s="740" t="s">
        <v>842</v>
      </c>
      <c r="K181" s="53">
        <v>0</v>
      </c>
      <c r="L181" s="835" t="s">
        <v>842</v>
      </c>
      <c r="M181" s="843">
        <v>0</v>
      </c>
      <c r="N181" s="740" t="s">
        <v>842</v>
      </c>
      <c r="O181" s="53">
        <v>0</v>
      </c>
      <c r="P181" s="835" t="s">
        <v>842</v>
      </c>
      <c r="Q181" s="843">
        <v>0</v>
      </c>
      <c r="R181" s="740" t="s">
        <v>842</v>
      </c>
      <c r="S181" s="226"/>
      <c r="U181" s="838">
        <f t="shared" si="17"/>
        <v>1</v>
      </c>
      <c r="V181" s="839">
        <v>1</v>
      </c>
      <c r="W181" s="591">
        <v>0</v>
      </c>
      <c r="X181" s="838">
        <f t="shared" si="18"/>
        <v>10</v>
      </c>
      <c r="Y181" s="839">
        <v>10</v>
      </c>
      <c r="Z181" s="591">
        <v>0</v>
      </c>
      <c r="AA181" s="844">
        <v>1</v>
      </c>
      <c r="AB181" s="760">
        <v>1</v>
      </c>
      <c r="AC181" s="760">
        <v>0</v>
      </c>
      <c r="AD181" s="839">
        <v>0</v>
      </c>
      <c r="AE181" s="839">
        <v>0</v>
      </c>
      <c r="AF181" s="845" t="str">
        <f t="shared" si="15"/>
        <v>DBS721 - Sounder interbase, Sound Middle</v>
      </c>
    </row>
    <row r="182" spans="1:32" hidden="1" outlineLevel="1">
      <c r="A182" s="224"/>
      <c r="B182" s="641" t="s">
        <v>885</v>
      </c>
      <c r="C182" s="842">
        <v>0</v>
      </c>
      <c r="D182" s="835" t="s">
        <v>842</v>
      </c>
      <c r="E182" s="843">
        <v>0</v>
      </c>
      <c r="F182" s="740" t="s">
        <v>842</v>
      </c>
      <c r="G182" s="53">
        <v>0</v>
      </c>
      <c r="H182" s="835" t="s">
        <v>842</v>
      </c>
      <c r="I182" s="843">
        <v>0</v>
      </c>
      <c r="J182" s="740" t="s">
        <v>842</v>
      </c>
      <c r="K182" s="53">
        <v>0</v>
      </c>
      <c r="L182" s="835" t="s">
        <v>842</v>
      </c>
      <c r="M182" s="843">
        <v>0</v>
      </c>
      <c r="N182" s="740" t="s">
        <v>842</v>
      </c>
      <c r="O182" s="53">
        <v>0</v>
      </c>
      <c r="P182" s="835" t="s">
        <v>842</v>
      </c>
      <c r="Q182" s="843">
        <v>0</v>
      </c>
      <c r="R182" s="740" t="s">
        <v>842</v>
      </c>
      <c r="S182" s="226"/>
      <c r="U182" s="838">
        <f t="shared" si="17"/>
        <v>1</v>
      </c>
      <c r="V182" s="839">
        <v>1</v>
      </c>
      <c r="W182" s="591">
        <v>0</v>
      </c>
      <c r="X182" s="838">
        <f t="shared" si="18"/>
        <v>5</v>
      </c>
      <c r="Y182" s="839">
        <v>5</v>
      </c>
      <c r="Z182" s="591">
        <v>0</v>
      </c>
      <c r="AA182" s="844">
        <v>1</v>
      </c>
      <c r="AB182" s="760">
        <v>1</v>
      </c>
      <c r="AC182" s="760">
        <v>0</v>
      </c>
      <c r="AD182" s="839">
        <v>0</v>
      </c>
      <c r="AE182" s="839">
        <v>0</v>
      </c>
      <c r="AF182" s="845" t="str">
        <f t="shared" si="15"/>
        <v>DBS721 - Sounder interbase, Sound Low</v>
      </c>
    </row>
    <row r="183" spans="1:32" hidden="1" outlineLevel="1">
      <c r="A183" s="224"/>
      <c r="B183" s="641" t="s">
        <v>886</v>
      </c>
      <c r="C183" s="842">
        <v>0</v>
      </c>
      <c r="D183" s="835" t="s">
        <v>842</v>
      </c>
      <c r="E183" s="843">
        <v>0</v>
      </c>
      <c r="F183" s="740" t="s">
        <v>842</v>
      </c>
      <c r="G183" s="53">
        <v>0</v>
      </c>
      <c r="H183" s="835" t="s">
        <v>842</v>
      </c>
      <c r="I183" s="843">
        <v>0</v>
      </c>
      <c r="J183" s="740" t="s">
        <v>842</v>
      </c>
      <c r="K183" s="53">
        <v>0</v>
      </c>
      <c r="L183" s="835" t="s">
        <v>842</v>
      </c>
      <c r="M183" s="843">
        <v>0</v>
      </c>
      <c r="N183" s="740" t="s">
        <v>842</v>
      </c>
      <c r="O183" s="53">
        <v>0</v>
      </c>
      <c r="P183" s="835" t="s">
        <v>842</v>
      </c>
      <c r="Q183" s="843">
        <v>0</v>
      </c>
      <c r="R183" s="740" t="s">
        <v>842</v>
      </c>
      <c r="S183" s="226"/>
      <c r="U183" s="838">
        <f t="shared" si="17"/>
        <v>1</v>
      </c>
      <c r="V183" s="839">
        <v>1</v>
      </c>
      <c r="W183" s="591">
        <v>0</v>
      </c>
      <c r="X183" s="838">
        <f t="shared" si="18"/>
        <v>15</v>
      </c>
      <c r="Y183" s="839">
        <v>15</v>
      </c>
      <c r="Z183" s="591">
        <v>0</v>
      </c>
      <c r="AA183" s="844">
        <v>1</v>
      </c>
      <c r="AB183" s="760">
        <v>1</v>
      </c>
      <c r="AC183" s="760">
        <v>0</v>
      </c>
      <c r="AD183" s="839">
        <v>1</v>
      </c>
      <c r="AE183" s="839">
        <v>0</v>
      </c>
      <c r="AF183" s="845" t="str">
        <f t="shared" si="15"/>
        <v>FDS224-R, FDS224-W - Sounder red or white housing, Sound High</v>
      </c>
    </row>
    <row r="184" spans="1:32" hidden="1" outlineLevel="1">
      <c r="A184" s="224"/>
      <c r="B184" s="641" t="s">
        <v>887</v>
      </c>
      <c r="C184" s="842">
        <v>0</v>
      </c>
      <c r="D184" s="835" t="s">
        <v>842</v>
      </c>
      <c r="E184" s="843">
        <v>0</v>
      </c>
      <c r="F184" s="740" t="s">
        <v>842</v>
      </c>
      <c r="G184" s="53">
        <v>0</v>
      </c>
      <c r="H184" s="835" t="s">
        <v>842</v>
      </c>
      <c r="I184" s="843">
        <v>0</v>
      </c>
      <c r="J184" s="740" t="s">
        <v>842</v>
      </c>
      <c r="K184" s="53">
        <v>0</v>
      </c>
      <c r="L184" s="835" t="s">
        <v>842</v>
      </c>
      <c r="M184" s="843">
        <v>0</v>
      </c>
      <c r="N184" s="740" t="s">
        <v>842</v>
      </c>
      <c r="O184" s="53">
        <v>0</v>
      </c>
      <c r="P184" s="835" t="s">
        <v>842</v>
      </c>
      <c r="Q184" s="843">
        <v>0</v>
      </c>
      <c r="R184" s="740" t="s">
        <v>842</v>
      </c>
      <c r="S184" s="226"/>
      <c r="U184" s="838">
        <f t="shared" si="17"/>
        <v>1</v>
      </c>
      <c r="V184" s="839">
        <v>1</v>
      </c>
      <c r="W184" s="591">
        <v>0</v>
      </c>
      <c r="X184" s="838">
        <f t="shared" si="18"/>
        <v>8</v>
      </c>
      <c r="Y184" s="839">
        <v>8</v>
      </c>
      <c r="Z184" s="591">
        <v>0</v>
      </c>
      <c r="AA184" s="844">
        <v>1</v>
      </c>
      <c r="AB184" s="760">
        <v>1</v>
      </c>
      <c r="AC184" s="760">
        <v>0</v>
      </c>
      <c r="AD184" s="839">
        <v>1</v>
      </c>
      <c r="AE184" s="839">
        <v>0</v>
      </c>
      <c r="AF184" s="845" t="str">
        <f t="shared" si="15"/>
        <v>FDS224-R, FDS224-W - Sounder red or white housing, Sound Middle</v>
      </c>
    </row>
    <row r="185" spans="1:32" hidden="1" outlineLevel="1">
      <c r="A185" s="224"/>
      <c r="B185" s="641" t="s">
        <v>888</v>
      </c>
      <c r="C185" s="842">
        <v>0</v>
      </c>
      <c r="D185" s="835" t="s">
        <v>842</v>
      </c>
      <c r="E185" s="843">
        <v>0</v>
      </c>
      <c r="F185" s="740" t="s">
        <v>842</v>
      </c>
      <c r="G185" s="53">
        <v>0</v>
      </c>
      <c r="H185" s="835" t="s">
        <v>842</v>
      </c>
      <c r="I185" s="843">
        <v>0</v>
      </c>
      <c r="J185" s="740" t="s">
        <v>842</v>
      </c>
      <c r="K185" s="53">
        <v>0</v>
      </c>
      <c r="L185" s="835" t="s">
        <v>842</v>
      </c>
      <c r="M185" s="843">
        <v>0</v>
      </c>
      <c r="N185" s="740" t="s">
        <v>842</v>
      </c>
      <c r="O185" s="53">
        <v>0</v>
      </c>
      <c r="P185" s="835" t="s">
        <v>842</v>
      </c>
      <c r="Q185" s="843">
        <v>0</v>
      </c>
      <c r="R185" s="740" t="s">
        <v>842</v>
      </c>
      <c r="S185" s="226"/>
      <c r="U185" s="838">
        <f t="shared" si="17"/>
        <v>1</v>
      </c>
      <c r="V185" s="839">
        <v>1</v>
      </c>
      <c r="W185" s="591">
        <v>0</v>
      </c>
      <c r="X185" s="838">
        <f t="shared" si="18"/>
        <v>6</v>
      </c>
      <c r="Y185" s="839">
        <v>6</v>
      </c>
      <c r="Z185" s="591">
        <v>0</v>
      </c>
      <c r="AA185" s="844">
        <v>1</v>
      </c>
      <c r="AB185" s="760">
        <v>1</v>
      </c>
      <c r="AC185" s="760">
        <v>0</v>
      </c>
      <c r="AD185" s="839">
        <v>1</v>
      </c>
      <c r="AE185" s="839">
        <v>0</v>
      </c>
      <c r="AF185" s="845" t="str">
        <f t="shared" si="15"/>
        <v>FDS224-R, FDS224-W - Sounder red or white housing, Sound Low</v>
      </c>
    </row>
    <row r="186" spans="1:32" s="258" customFormat="1" hidden="1" outlineLevel="1">
      <c r="A186" s="544"/>
      <c r="B186" s="641" t="s">
        <v>889</v>
      </c>
      <c r="C186" s="842">
        <v>0</v>
      </c>
      <c r="D186" s="835" t="s">
        <v>842</v>
      </c>
      <c r="E186" s="843">
        <v>0</v>
      </c>
      <c r="F186" s="740" t="s">
        <v>842</v>
      </c>
      <c r="G186" s="53">
        <v>0</v>
      </c>
      <c r="H186" s="835" t="s">
        <v>842</v>
      </c>
      <c r="I186" s="843">
        <v>0</v>
      </c>
      <c r="J186" s="740" t="s">
        <v>842</v>
      </c>
      <c r="K186" s="53">
        <v>0</v>
      </c>
      <c r="L186" s="835" t="s">
        <v>842</v>
      </c>
      <c r="M186" s="843">
        <v>0</v>
      </c>
      <c r="N186" s="740" t="s">
        <v>842</v>
      </c>
      <c r="O186" s="53">
        <v>0</v>
      </c>
      <c r="P186" s="835" t="s">
        <v>842</v>
      </c>
      <c r="Q186" s="843">
        <v>0</v>
      </c>
      <c r="R186" s="740" t="s">
        <v>842</v>
      </c>
      <c r="S186" s="257"/>
      <c r="U186" s="838">
        <f t="shared" si="17"/>
        <v>1.25</v>
      </c>
      <c r="V186" s="839">
        <v>1.25</v>
      </c>
      <c r="W186" s="593">
        <v>0</v>
      </c>
      <c r="X186" s="838">
        <f t="shared" si="18"/>
        <v>18</v>
      </c>
      <c r="Y186" s="839">
        <v>18</v>
      </c>
      <c r="Z186" s="593">
        <v>0</v>
      </c>
      <c r="AA186" s="844">
        <v>1</v>
      </c>
      <c r="AB186" s="760">
        <v>1</v>
      </c>
      <c r="AC186" s="760">
        <v>0</v>
      </c>
      <c r="AD186" s="839">
        <v>1</v>
      </c>
      <c r="AE186" s="839">
        <v>0</v>
      </c>
      <c r="AF186" s="845" t="str">
        <f t="shared" ref="AF186:AF188" si="19">B186</f>
        <v>FDS226, FDSB226 - Sounders used without beacon functionality, Sound High</v>
      </c>
    </row>
    <row r="187" spans="1:32" s="258" customFormat="1" hidden="1" outlineLevel="1">
      <c r="A187" s="544"/>
      <c r="B187" s="641" t="s">
        <v>890</v>
      </c>
      <c r="C187" s="842">
        <v>0</v>
      </c>
      <c r="D187" s="835" t="s">
        <v>842</v>
      </c>
      <c r="E187" s="843">
        <v>0</v>
      </c>
      <c r="F187" s="740" t="s">
        <v>842</v>
      </c>
      <c r="G187" s="53">
        <v>0</v>
      </c>
      <c r="H187" s="835" t="s">
        <v>842</v>
      </c>
      <c r="I187" s="843">
        <v>0</v>
      </c>
      <c r="J187" s="740" t="s">
        <v>842</v>
      </c>
      <c r="K187" s="53">
        <v>0</v>
      </c>
      <c r="L187" s="835" t="s">
        <v>842</v>
      </c>
      <c r="M187" s="843">
        <v>0</v>
      </c>
      <c r="N187" s="740" t="s">
        <v>842</v>
      </c>
      <c r="O187" s="53">
        <v>0</v>
      </c>
      <c r="P187" s="835" t="s">
        <v>842</v>
      </c>
      <c r="Q187" s="843">
        <v>0</v>
      </c>
      <c r="R187" s="740" t="s">
        <v>842</v>
      </c>
      <c r="S187" s="257"/>
      <c r="U187" s="838">
        <f t="shared" si="17"/>
        <v>1.25</v>
      </c>
      <c r="V187" s="839">
        <v>1.25</v>
      </c>
      <c r="W187" s="593">
        <v>0</v>
      </c>
      <c r="X187" s="838">
        <f t="shared" si="18"/>
        <v>13</v>
      </c>
      <c r="Y187" s="839">
        <v>13</v>
      </c>
      <c r="Z187" s="593">
        <v>0</v>
      </c>
      <c r="AA187" s="844">
        <v>1</v>
      </c>
      <c r="AB187" s="760">
        <v>1</v>
      </c>
      <c r="AC187" s="760">
        <v>0</v>
      </c>
      <c r="AD187" s="839">
        <v>1</v>
      </c>
      <c r="AE187" s="839">
        <v>0</v>
      </c>
      <c r="AF187" s="845" t="str">
        <f t="shared" si="19"/>
        <v>FDS226, FDSB226 - Sounders used without beacon functionality, Sound Middle</v>
      </c>
    </row>
    <row r="188" spans="1:32" s="258" customFormat="1" hidden="1" outlineLevel="1">
      <c r="A188" s="544"/>
      <c r="B188" s="641" t="s">
        <v>891</v>
      </c>
      <c r="C188" s="842">
        <v>0</v>
      </c>
      <c r="D188" s="835" t="s">
        <v>842</v>
      </c>
      <c r="E188" s="843">
        <v>0</v>
      </c>
      <c r="F188" s="740" t="s">
        <v>842</v>
      </c>
      <c r="G188" s="53">
        <v>0</v>
      </c>
      <c r="H188" s="835" t="s">
        <v>842</v>
      </c>
      <c r="I188" s="843">
        <v>0</v>
      </c>
      <c r="J188" s="740" t="s">
        <v>842</v>
      </c>
      <c r="K188" s="53">
        <v>0</v>
      </c>
      <c r="L188" s="835" t="s">
        <v>842</v>
      </c>
      <c r="M188" s="843">
        <v>0</v>
      </c>
      <c r="N188" s="740" t="s">
        <v>842</v>
      </c>
      <c r="O188" s="53">
        <v>0</v>
      </c>
      <c r="P188" s="835" t="s">
        <v>842</v>
      </c>
      <c r="Q188" s="843">
        <v>0</v>
      </c>
      <c r="R188" s="740" t="s">
        <v>842</v>
      </c>
      <c r="S188" s="257"/>
      <c r="U188" s="838">
        <f t="shared" si="17"/>
        <v>1.25</v>
      </c>
      <c r="V188" s="839">
        <v>1.25</v>
      </c>
      <c r="W188" s="593">
        <v>0</v>
      </c>
      <c r="X188" s="838">
        <f t="shared" si="18"/>
        <v>12</v>
      </c>
      <c r="Y188" s="839">
        <v>12</v>
      </c>
      <c r="Z188" s="593">
        <v>0</v>
      </c>
      <c r="AA188" s="844">
        <v>1</v>
      </c>
      <c r="AB188" s="760">
        <v>1</v>
      </c>
      <c r="AC188" s="760">
        <v>0</v>
      </c>
      <c r="AD188" s="839">
        <v>1</v>
      </c>
      <c r="AE188" s="839">
        <v>0</v>
      </c>
      <c r="AF188" s="845" t="str">
        <f t="shared" si="19"/>
        <v>FDS226, FDSB226 - Sounders used without beacon functionality, Sound Low</v>
      </c>
    </row>
    <row r="189" spans="1:32" hidden="1">
      <c r="A189" s="224"/>
      <c r="B189" s="641"/>
      <c r="C189" s="842"/>
      <c r="D189" s="740"/>
      <c r="E189" s="842"/>
      <c r="F189" s="255"/>
      <c r="G189" s="53"/>
      <c r="H189" s="255"/>
      <c r="I189" s="842"/>
      <c r="J189" s="255"/>
      <c r="K189" s="53"/>
      <c r="L189" s="255"/>
      <c r="M189" s="842"/>
      <c r="N189" s="255"/>
      <c r="O189" s="53"/>
      <c r="P189" s="255"/>
      <c r="Q189" s="842"/>
      <c r="R189" s="255"/>
      <c r="S189" s="226"/>
      <c r="U189" s="859"/>
      <c r="V189" s="839"/>
      <c r="W189" s="591"/>
      <c r="X189" s="859"/>
      <c r="Y189" s="839"/>
      <c r="Z189" s="591"/>
      <c r="AA189" s="844"/>
      <c r="AB189" s="760"/>
      <c r="AC189" s="760"/>
      <c r="AD189" s="839"/>
      <c r="AE189" s="839"/>
      <c r="AF189" s="845">
        <f t="shared" si="15"/>
        <v>0</v>
      </c>
    </row>
    <row r="190" spans="1:32" hidden="1">
      <c r="A190" s="224"/>
      <c r="B190" s="641"/>
      <c r="C190" s="842"/>
      <c r="D190" s="740"/>
      <c r="E190" s="842"/>
      <c r="F190" s="255"/>
      <c r="G190" s="53"/>
      <c r="H190" s="255"/>
      <c r="I190" s="842"/>
      <c r="J190" s="255"/>
      <c r="K190" s="53"/>
      <c r="L190" s="255"/>
      <c r="M190" s="842"/>
      <c r="N190" s="255"/>
      <c r="O190" s="53"/>
      <c r="P190" s="255"/>
      <c r="Q190" s="842"/>
      <c r="R190" s="255"/>
      <c r="S190" s="226"/>
      <c r="U190" s="859"/>
      <c r="V190" s="839"/>
      <c r="W190" s="591"/>
      <c r="X190" s="859"/>
      <c r="Y190" s="839"/>
      <c r="Z190" s="591"/>
      <c r="AA190" s="844"/>
      <c r="AB190" s="760"/>
      <c r="AC190" s="760"/>
      <c r="AD190" s="839"/>
      <c r="AE190" s="839"/>
      <c r="AF190" s="845">
        <f t="shared" si="15"/>
        <v>0</v>
      </c>
    </row>
    <row r="191" spans="1:32" hidden="1">
      <c r="A191" s="224"/>
      <c r="B191" s="641"/>
      <c r="C191" s="842"/>
      <c r="D191" s="740"/>
      <c r="E191" s="842"/>
      <c r="F191" s="255"/>
      <c r="G191" s="53"/>
      <c r="H191" s="255"/>
      <c r="I191" s="842"/>
      <c r="J191" s="255"/>
      <c r="K191" s="53"/>
      <c r="L191" s="255"/>
      <c r="M191" s="842"/>
      <c r="N191" s="255"/>
      <c r="O191" s="53"/>
      <c r="P191" s="255"/>
      <c r="Q191" s="842"/>
      <c r="R191" s="255"/>
      <c r="S191" s="226"/>
      <c r="U191" s="859"/>
      <c r="V191" s="839"/>
      <c r="W191" s="591"/>
      <c r="X191" s="859"/>
      <c r="Y191" s="839"/>
      <c r="Z191" s="591"/>
      <c r="AA191" s="844"/>
      <c r="AB191" s="760"/>
      <c r="AC191" s="760"/>
      <c r="AD191" s="839"/>
      <c r="AE191" s="839"/>
      <c r="AF191" s="845">
        <f t="shared" si="15"/>
        <v>0</v>
      </c>
    </row>
    <row r="192" spans="1:32" hidden="1">
      <c r="A192" s="224"/>
      <c r="B192" s="641"/>
      <c r="C192" s="842"/>
      <c r="D192" s="740"/>
      <c r="E192" s="842"/>
      <c r="F192" s="255"/>
      <c r="G192" s="53"/>
      <c r="H192" s="255"/>
      <c r="I192" s="842"/>
      <c r="J192" s="255"/>
      <c r="K192" s="53"/>
      <c r="L192" s="255"/>
      <c r="M192" s="842"/>
      <c r="N192" s="255"/>
      <c r="O192" s="53"/>
      <c r="P192" s="255"/>
      <c r="Q192" s="842"/>
      <c r="R192" s="255"/>
      <c r="S192" s="226"/>
      <c r="U192" s="859"/>
      <c r="V192" s="839"/>
      <c r="W192" s="591"/>
      <c r="X192" s="859"/>
      <c r="Y192" s="839"/>
      <c r="Z192" s="591"/>
      <c r="AA192" s="844"/>
      <c r="AB192" s="760"/>
      <c r="AC192" s="760"/>
      <c r="AD192" s="839"/>
      <c r="AE192" s="839"/>
      <c r="AF192" s="845">
        <f t="shared" si="15"/>
        <v>0</v>
      </c>
    </row>
    <row r="193" spans="1:32" hidden="1">
      <c r="A193" s="224"/>
      <c r="B193" s="641"/>
      <c r="C193" s="842"/>
      <c r="D193" s="740"/>
      <c r="E193" s="842"/>
      <c r="F193" s="255"/>
      <c r="G193" s="53"/>
      <c r="H193" s="255"/>
      <c r="I193" s="842"/>
      <c r="J193" s="255"/>
      <c r="K193" s="53"/>
      <c r="L193" s="255"/>
      <c r="M193" s="842"/>
      <c r="N193" s="255"/>
      <c r="O193" s="53"/>
      <c r="P193" s="255"/>
      <c r="Q193" s="842"/>
      <c r="R193" s="255"/>
      <c r="S193" s="226"/>
      <c r="U193" s="859"/>
      <c r="V193" s="839"/>
      <c r="W193" s="591"/>
      <c r="X193" s="859"/>
      <c r="Y193" s="839"/>
      <c r="Z193" s="591"/>
      <c r="AA193" s="844"/>
      <c r="AB193" s="760"/>
      <c r="AC193" s="760"/>
      <c r="AD193" s="839"/>
      <c r="AE193" s="839"/>
      <c r="AF193" s="845">
        <f t="shared" si="15"/>
        <v>0</v>
      </c>
    </row>
    <row r="194" spans="1:32" hidden="1">
      <c r="A194" s="224"/>
      <c r="B194" s="641"/>
      <c r="C194" s="842"/>
      <c r="D194" s="740"/>
      <c r="E194" s="842"/>
      <c r="F194" s="255"/>
      <c r="G194" s="53"/>
      <c r="H194" s="255"/>
      <c r="I194" s="842"/>
      <c r="J194" s="255"/>
      <c r="K194" s="53"/>
      <c r="L194" s="255"/>
      <c r="M194" s="842"/>
      <c r="N194" s="255"/>
      <c r="O194" s="53"/>
      <c r="P194" s="255"/>
      <c r="Q194" s="842"/>
      <c r="R194" s="255"/>
      <c r="S194" s="226"/>
      <c r="U194" s="859"/>
      <c r="V194" s="839"/>
      <c r="W194" s="591"/>
      <c r="X194" s="859"/>
      <c r="Y194" s="839"/>
      <c r="Z194" s="591"/>
      <c r="AA194" s="844"/>
      <c r="AB194" s="760"/>
      <c r="AC194" s="760"/>
      <c r="AD194" s="839"/>
      <c r="AE194" s="839"/>
      <c r="AF194" s="845">
        <f t="shared" si="15"/>
        <v>0</v>
      </c>
    </row>
    <row r="195" spans="1:32" hidden="1">
      <c r="A195" s="224"/>
      <c r="B195" s="641"/>
      <c r="C195" s="842"/>
      <c r="D195" s="740"/>
      <c r="E195" s="842"/>
      <c r="F195" s="255"/>
      <c r="G195" s="53"/>
      <c r="H195" s="255"/>
      <c r="I195" s="842"/>
      <c r="J195" s="255"/>
      <c r="K195" s="53"/>
      <c r="L195" s="255"/>
      <c r="M195" s="842"/>
      <c r="N195" s="255"/>
      <c r="O195" s="53"/>
      <c r="P195" s="255"/>
      <c r="Q195" s="842"/>
      <c r="R195" s="255"/>
      <c r="S195" s="226"/>
      <c r="U195" s="859"/>
      <c r="V195" s="839"/>
      <c r="W195" s="591"/>
      <c r="X195" s="859"/>
      <c r="Y195" s="839"/>
      <c r="Z195" s="591"/>
      <c r="AA195" s="844"/>
      <c r="AB195" s="760"/>
      <c r="AC195" s="760"/>
      <c r="AD195" s="839"/>
      <c r="AE195" s="839"/>
      <c r="AF195" s="845">
        <f t="shared" si="15"/>
        <v>0</v>
      </c>
    </row>
    <row r="196" spans="1:32" collapsed="1">
      <c r="A196" s="224"/>
      <c r="B196" s="665" t="s">
        <v>892</v>
      </c>
      <c r="C196" s="849"/>
      <c r="D196" s="849"/>
      <c r="E196" s="849"/>
      <c r="F196" s="849"/>
      <c r="G196" s="849"/>
      <c r="H196" s="849"/>
      <c r="I196" s="849"/>
      <c r="J196" s="849"/>
      <c r="K196" s="849"/>
      <c r="L196" s="849"/>
      <c r="M196" s="849"/>
      <c r="N196" s="849"/>
      <c r="O196" s="849"/>
      <c r="P196" s="849"/>
      <c r="Q196" s="849"/>
      <c r="R196" s="850"/>
      <c r="S196" s="249"/>
      <c r="U196" s="862"/>
      <c r="V196" s="854"/>
      <c r="W196" s="605"/>
      <c r="X196" s="861"/>
      <c r="Y196" s="852"/>
      <c r="Z196" s="605"/>
      <c r="AA196" s="853"/>
      <c r="AB196" s="854"/>
      <c r="AC196" s="854"/>
      <c r="AD196" s="854"/>
      <c r="AE196" s="854"/>
      <c r="AF196" s="855" t="str">
        <f t="shared" si="15"/>
        <v>Alarm devices - Sound and Voice</v>
      </c>
    </row>
    <row r="197" spans="1:32" hidden="1" outlineLevel="1">
      <c r="A197" s="224"/>
      <c r="B197" s="641" t="s">
        <v>893</v>
      </c>
      <c r="C197" s="842">
        <v>0</v>
      </c>
      <c r="D197" s="835" t="s">
        <v>842</v>
      </c>
      <c r="E197" s="843">
        <v>0</v>
      </c>
      <c r="F197" s="740" t="s">
        <v>842</v>
      </c>
      <c r="G197" s="53">
        <v>0</v>
      </c>
      <c r="H197" s="835" t="s">
        <v>842</v>
      </c>
      <c r="I197" s="843">
        <v>0</v>
      </c>
      <c r="J197" s="740" t="s">
        <v>842</v>
      </c>
      <c r="K197" s="53">
        <v>0</v>
      </c>
      <c r="L197" s="835" t="s">
        <v>842</v>
      </c>
      <c r="M197" s="843">
        <v>0</v>
      </c>
      <c r="N197" s="740" t="s">
        <v>842</v>
      </c>
      <c r="O197" s="53">
        <v>0</v>
      </c>
      <c r="P197" s="835" t="s">
        <v>842</v>
      </c>
      <c r="Q197" s="843">
        <v>0</v>
      </c>
      <c r="R197" s="740" t="s">
        <v>842</v>
      </c>
      <c r="S197" s="226"/>
      <c r="U197" s="838">
        <f t="shared" ref="U197:U202" si="20">V197+W197</f>
        <v>1</v>
      </c>
      <c r="V197" s="839">
        <v>1</v>
      </c>
      <c r="W197" s="591">
        <v>0</v>
      </c>
      <c r="X197" s="838">
        <f t="shared" ref="X197:X202" si="21">Y197+Z197</f>
        <v>18</v>
      </c>
      <c r="Y197" s="839">
        <v>18</v>
      </c>
      <c r="Z197" s="591">
        <v>0</v>
      </c>
      <c r="AA197" s="844">
        <v>1</v>
      </c>
      <c r="AB197" s="760">
        <v>1</v>
      </c>
      <c r="AC197" s="760">
        <v>0</v>
      </c>
      <c r="AD197" s="839">
        <v>1</v>
      </c>
      <c r="AE197" s="839">
        <v>0</v>
      </c>
      <c r="AF197" s="845" t="str">
        <f t="shared" si="15"/>
        <v>FDS225-R, FDS225-W - Voice sounder red or white housing, Sound High</v>
      </c>
    </row>
    <row r="198" spans="1:32" hidden="1" outlineLevel="1">
      <c r="A198" s="224"/>
      <c r="B198" s="641" t="s">
        <v>894</v>
      </c>
      <c r="C198" s="842">
        <v>0</v>
      </c>
      <c r="D198" s="835" t="s">
        <v>842</v>
      </c>
      <c r="E198" s="843">
        <v>0</v>
      </c>
      <c r="F198" s="740" t="s">
        <v>842</v>
      </c>
      <c r="G198" s="53">
        <v>0</v>
      </c>
      <c r="H198" s="835" t="s">
        <v>842</v>
      </c>
      <c r="I198" s="843">
        <v>0</v>
      </c>
      <c r="J198" s="740" t="s">
        <v>842</v>
      </c>
      <c r="K198" s="53">
        <v>0</v>
      </c>
      <c r="L198" s="835" t="s">
        <v>842</v>
      </c>
      <c r="M198" s="843">
        <v>0</v>
      </c>
      <c r="N198" s="740" t="s">
        <v>842</v>
      </c>
      <c r="O198" s="53">
        <v>0</v>
      </c>
      <c r="P198" s="835" t="s">
        <v>842</v>
      </c>
      <c r="Q198" s="843">
        <v>0</v>
      </c>
      <c r="R198" s="740" t="s">
        <v>842</v>
      </c>
      <c r="S198" s="226"/>
      <c r="U198" s="838">
        <f t="shared" si="20"/>
        <v>1</v>
      </c>
      <c r="V198" s="839">
        <v>1</v>
      </c>
      <c r="W198" s="591">
        <v>0</v>
      </c>
      <c r="X198" s="838">
        <f t="shared" si="21"/>
        <v>13</v>
      </c>
      <c r="Y198" s="839">
        <v>13</v>
      </c>
      <c r="Z198" s="591">
        <v>0</v>
      </c>
      <c r="AA198" s="844">
        <v>1</v>
      </c>
      <c r="AB198" s="760">
        <v>1</v>
      </c>
      <c r="AC198" s="760">
        <v>0</v>
      </c>
      <c r="AD198" s="839">
        <v>1</v>
      </c>
      <c r="AE198" s="839">
        <v>0</v>
      </c>
      <c r="AF198" s="845" t="str">
        <f t="shared" si="15"/>
        <v>FDS225-R, FDS225-W - Voice sounder red or white housing, Sound Middle</v>
      </c>
    </row>
    <row r="199" spans="1:32" hidden="1" outlineLevel="1">
      <c r="A199" s="224"/>
      <c r="B199" s="641" t="s">
        <v>895</v>
      </c>
      <c r="C199" s="842">
        <v>0</v>
      </c>
      <c r="D199" s="835" t="s">
        <v>842</v>
      </c>
      <c r="E199" s="843">
        <v>0</v>
      </c>
      <c r="F199" s="740" t="s">
        <v>842</v>
      </c>
      <c r="G199" s="53">
        <v>0</v>
      </c>
      <c r="H199" s="835" t="s">
        <v>842</v>
      </c>
      <c r="I199" s="843">
        <v>0</v>
      </c>
      <c r="J199" s="740" t="s">
        <v>842</v>
      </c>
      <c r="K199" s="53">
        <v>0</v>
      </c>
      <c r="L199" s="835" t="s">
        <v>842</v>
      </c>
      <c r="M199" s="843">
        <v>0</v>
      </c>
      <c r="N199" s="740" t="s">
        <v>842</v>
      </c>
      <c r="O199" s="53">
        <v>0</v>
      </c>
      <c r="P199" s="835" t="s">
        <v>842</v>
      </c>
      <c r="Q199" s="843">
        <v>0</v>
      </c>
      <c r="R199" s="740" t="s">
        <v>842</v>
      </c>
      <c r="S199" s="226"/>
      <c r="U199" s="838">
        <f t="shared" si="20"/>
        <v>1</v>
      </c>
      <c r="V199" s="839">
        <v>1</v>
      </c>
      <c r="W199" s="591">
        <v>0</v>
      </c>
      <c r="X199" s="838">
        <f t="shared" si="21"/>
        <v>12</v>
      </c>
      <c r="Y199" s="839">
        <v>12</v>
      </c>
      <c r="Z199" s="591">
        <v>0</v>
      </c>
      <c r="AA199" s="844">
        <v>1</v>
      </c>
      <c r="AB199" s="760">
        <v>1</v>
      </c>
      <c r="AC199" s="760">
        <v>0</v>
      </c>
      <c r="AD199" s="839">
        <v>1</v>
      </c>
      <c r="AE199" s="839">
        <v>0</v>
      </c>
      <c r="AF199" s="845" t="str">
        <f t="shared" si="15"/>
        <v>FDS225-R, FDS225-W - Voice sounder red or white housing, Sound Low</v>
      </c>
    </row>
    <row r="200" spans="1:32" s="258" customFormat="1" hidden="1" outlineLevel="1">
      <c r="A200" s="544"/>
      <c r="B200" s="641" t="s">
        <v>896</v>
      </c>
      <c r="C200" s="842">
        <v>0</v>
      </c>
      <c r="D200" s="835" t="s">
        <v>842</v>
      </c>
      <c r="E200" s="843">
        <v>0</v>
      </c>
      <c r="F200" s="740" t="s">
        <v>842</v>
      </c>
      <c r="G200" s="53">
        <v>0</v>
      </c>
      <c r="H200" s="835" t="s">
        <v>842</v>
      </c>
      <c r="I200" s="843">
        <v>0</v>
      </c>
      <c r="J200" s="740" t="s">
        <v>842</v>
      </c>
      <c r="K200" s="53">
        <v>0</v>
      </c>
      <c r="L200" s="835" t="s">
        <v>842</v>
      </c>
      <c r="M200" s="843">
        <v>0</v>
      </c>
      <c r="N200" s="740" t="s">
        <v>842</v>
      </c>
      <c r="O200" s="53">
        <v>0</v>
      </c>
      <c r="P200" s="835" t="s">
        <v>842</v>
      </c>
      <c r="Q200" s="843">
        <v>0</v>
      </c>
      <c r="R200" s="740" t="s">
        <v>842</v>
      </c>
      <c r="S200" s="257"/>
      <c r="U200" s="838">
        <f t="shared" si="20"/>
        <v>1.25</v>
      </c>
      <c r="V200" s="839">
        <v>1.25</v>
      </c>
      <c r="W200" s="593">
        <v>0</v>
      </c>
      <c r="X200" s="838">
        <f t="shared" si="21"/>
        <v>18</v>
      </c>
      <c r="Y200" s="839">
        <v>18</v>
      </c>
      <c r="Z200" s="593">
        <v>0</v>
      </c>
      <c r="AA200" s="844">
        <v>1</v>
      </c>
      <c r="AB200" s="760">
        <v>1</v>
      </c>
      <c r="AC200" s="760">
        <v>0</v>
      </c>
      <c r="AD200" s="839">
        <v>1</v>
      </c>
      <c r="AE200" s="839">
        <v>0</v>
      </c>
      <c r="AF200" s="845" t="str">
        <f t="shared" si="15"/>
        <v>FDS227, FDSB227 - Voice sounders used without beacon functionality, Sound High</v>
      </c>
    </row>
    <row r="201" spans="1:32" s="258" customFormat="1" hidden="1" outlineLevel="1">
      <c r="A201" s="544"/>
      <c r="B201" s="641" t="s">
        <v>897</v>
      </c>
      <c r="C201" s="842">
        <v>0</v>
      </c>
      <c r="D201" s="835" t="s">
        <v>842</v>
      </c>
      <c r="E201" s="843">
        <v>0</v>
      </c>
      <c r="F201" s="740" t="s">
        <v>842</v>
      </c>
      <c r="G201" s="53">
        <v>0</v>
      </c>
      <c r="H201" s="835" t="s">
        <v>842</v>
      </c>
      <c r="I201" s="843">
        <v>0</v>
      </c>
      <c r="J201" s="740" t="s">
        <v>842</v>
      </c>
      <c r="K201" s="53">
        <v>0</v>
      </c>
      <c r="L201" s="835" t="s">
        <v>842</v>
      </c>
      <c r="M201" s="843">
        <v>0</v>
      </c>
      <c r="N201" s="740" t="s">
        <v>842</v>
      </c>
      <c r="O201" s="53">
        <v>0</v>
      </c>
      <c r="P201" s="835" t="s">
        <v>842</v>
      </c>
      <c r="Q201" s="843">
        <v>0</v>
      </c>
      <c r="R201" s="740" t="s">
        <v>842</v>
      </c>
      <c r="S201" s="257"/>
      <c r="U201" s="838">
        <f t="shared" si="20"/>
        <v>1.25</v>
      </c>
      <c r="V201" s="839">
        <v>1.25</v>
      </c>
      <c r="W201" s="593">
        <v>0</v>
      </c>
      <c r="X201" s="838">
        <f t="shared" si="21"/>
        <v>13</v>
      </c>
      <c r="Y201" s="839">
        <v>13</v>
      </c>
      <c r="Z201" s="593">
        <v>0</v>
      </c>
      <c r="AA201" s="844">
        <v>1</v>
      </c>
      <c r="AB201" s="760">
        <v>1</v>
      </c>
      <c r="AC201" s="760">
        <v>0</v>
      </c>
      <c r="AD201" s="839">
        <v>1</v>
      </c>
      <c r="AE201" s="839">
        <v>0</v>
      </c>
      <c r="AF201" s="845" t="str">
        <f t="shared" si="15"/>
        <v>FDS227, FDSB227 - Voice sounders used without beacon functionality, Sound Middle</v>
      </c>
    </row>
    <row r="202" spans="1:32" s="258" customFormat="1" hidden="1" outlineLevel="1">
      <c r="A202" s="544"/>
      <c r="B202" s="641" t="s">
        <v>898</v>
      </c>
      <c r="C202" s="842">
        <v>0</v>
      </c>
      <c r="D202" s="835" t="s">
        <v>842</v>
      </c>
      <c r="E202" s="843">
        <v>0</v>
      </c>
      <c r="F202" s="740" t="s">
        <v>842</v>
      </c>
      <c r="G202" s="53">
        <v>0</v>
      </c>
      <c r="H202" s="835" t="s">
        <v>842</v>
      </c>
      <c r="I202" s="843">
        <v>0</v>
      </c>
      <c r="J202" s="740" t="s">
        <v>842</v>
      </c>
      <c r="K202" s="53">
        <v>0</v>
      </c>
      <c r="L202" s="835" t="s">
        <v>842</v>
      </c>
      <c r="M202" s="843">
        <v>0</v>
      </c>
      <c r="N202" s="740" t="s">
        <v>842</v>
      </c>
      <c r="O202" s="53">
        <v>0</v>
      </c>
      <c r="P202" s="835" t="s">
        <v>842</v>
      </c>
      <c r="Q202" s="843">
        <v>0</v>
      </c>
      <c r="R202" s="740" t="s">
        <v>842</v>
      </c>
      <c r="S202" s="257"/>
      <c r="U202" s="838">
        <f t="shared" si="20"/>
        <v>1.25</v>
      </c>
      <c r="V202" s="839">
        <v>1.25</v>
      </c>
      <c r="W202" s="593">
        <v>0</v>
      </c>
      <c r="X202" s="838">
        <f t="shared" si="21"/>
        <v>12</v>
      </c>
      <c r="Y202" s="839">
        <v>12</v>
      </c>
      <c r="Z202" s="593">
        <v>0</v>
      </c>
      <c r="AA202" s="844">
        <v>1</v>
      </c>
      <c r="AB202" s="760">
        <v>1</v>
      </c>
      <c r="AC202" s="760">
        <v>0</v>
      </c>
      <c r="AD202" s="839">
        <v>1</v>
      </c>
      <c r="AE202" s="839">
        <v>0</v>
      </c>
      <c r="AF202" s="845" t="str">
        <f t="shared" si="15"/>
        <v>FDS227, FDSB227 - Voice sounders used without beacon functionality, Sound Low</v>
      </c>
    </row>
    <row r="203" spans="1:32" hidden="1">
      <c r="A203" s="224"/>
      <c r="B203" s="641"/>
      <c r="C203" s="842"/>
      <c r="D203" s="740"/>
      <c r="E203" s="842"/>
      <c r="F203" s="255"/>
      <c r="G203" s="53"/>
      <c r="H203" s="255"/>
      <c r="I203" s="842"/>
      <c r="J203" s="255"/>
      <c r="K203" s="53"/>
      <c r="L203" s="255"/>
      <c r="M203" s="842"/>
      <c r="N203" s="255"/>
      <c r="O203" s="53"/>
      <c r="P203" s="255"/>
      <c r="Q203" s="842"/>
      <c r="R203" s="255"/>
      <c r="S203" s="226"/>
      <c r="U203" s="859"/>
      <c r="V203" s="839"/>
      <c r="W203" s="591"/>
      <c r="X203" s="859"/>
      <c r="Y203" s="839"/>
      <c r="Z203" s="591"/>
      <c r="AA203" s="844"/>
      <c r="AB203" s="760"/>
      <c r="AC203" s="760"/>
      <c r="AD203" s="839"/>
      <c r="AE203" s="839"/>
      <c r="AF203" s="845">
        <f t="shared" si="15"/>
        <v>0</v>
      </c>
    </row>
    <row r="204" spans="1:32" hidden="1">
      <c r="A204" s="224"/>
      <c r="B204" s="641"/>
      <c r="C204" s="842"/>
      <c r="D204" s="740"/>
      <c r="E204" s="842"/>
      <c r="F204" s="255"/>
      <c r="G204" s="53"/>
      <c r="H204" s="255"/>
      <c r="I204" s="842"/>
      <c r="J204" s="255"/>
      <c r="K204" s="53"/>
      <c r="L204" s="255"/>
      <c r="M204" s="842"/>
      <c r="N204" s="255"/>
      <c r="O204" s="53"/>
      <c r="P204" s="255"/>
      <c r="Q204" s="842"/>
      <c r="R204" s="255"/>
      <c r="S204" s="226"/>
      <c r="U204" s="859"/>
      <c r="V204" s="839"/>
      <c r="W204" s="591"/>
      <c r="X204" s="859"/>
      <c r="Y204" s="839"/>
      <c r="Z204" s="591"/>
      <c r="AA204" s="844"/>
      <c r="AB204" s="760"/>
      <c r="AC204" s="760"/>
      <c r="AD204" s="839"/>
      <c r="AE204" s="839"/>
      <c r="AF204" s="845">
        <f t="shared" si="15"/>
        <v>0</v>
      </c>
    </row>
    <row r="205" spans="1:32" hidden="1">
      <c r="A205" s="224"/>
      <c r="B205" s="641"/>
      <c r="C205" s="842"/>
      <c r="D205" s="740"/>
      <c r="E205" s="842"/>
      <c r="F205" s="255"/>
      <c r="G205" s="53"/>
      <c r="H205" s="255"/>
      <c r="I205" s="842"/>
      <c r="J205" s="255"/>
      <c r="K205" s="53"/>
      <c r="L205" s="255"/>
      <c r="M205" s="842"/>
      <c r="N205" s="255"/>
      <c r="O205" s="53"/>
      <c r="P205" s="255"/>
      <c r="Q205" s="842"/>
      <c r="R205" s="255"/>
      <c r="S205" s="226"/>
      <c r="U205" s="859"/>
      <c r="V205" s="839"/>
      <c r="W205" s="591"/>
      <c r="X205" s="859"/>
      <c r="Y205" s="839"/>
      <c r="Z205" s="591"/>
      <c r="AA205" s="844"/>
      <c r="AB205" s="760"/>
      <c r="AC205" s="760"/>
      <c r="AD205" s="839"/>
      <c r="AE205" s="839"/>
      <c r="AF205" s="845">
        <f t="shared" si="15"/>
        <v>0</v>
      </c>
    </row>
    <row r="206" spans="1:32" hidden="1">
      <c r="A206" s="224"/>
      <c r="B206" s="641"/>
      <c r="C206" s="842"/>
      <c r="D206" s="740"/>
      <c r="E206" s="842"/>
      <c r="F206" s="255"/>
      <c r="G206" s="53"/>
      <c r="H206" s="255"/>
      <c r="I206" s="842"/>
      <c r="J206" s="255"/>
      <c r="K206" s="53"/>
      <c r="L206" s="255"/>
      <c r="M206" s="842"/>
      <c r="N206" s="255"/>
      <c r="O206" s="53"/>
      <c r="P206" s="255"/>
      <c r="Q206" s="842"/>
      <c r="R206" s="255"/>
      <c r="S206" s="226"/>
      <c r="U206" s="859"/>
      <c r="V206" s="839"/>
      <c r="W206" s="591"/>
      <c r="X206" s="859"/>
      <c r="Y206" s="839"/>
      <c r="Z206" s="591"/>
      <c r="AA206" s="844"/>
      <c r="AB206" s="760"/>
      <c r="AC206" s="760"/>
      <c r="AD206" s="839"/>
      <c r="AE206" s="839"/>
      <c r="AF206" s="845">
        <f t="shared" si="15"/>
        <v>0</v>
      </c>
    </row>
    <row r="207" spans="1:32" hidden="1">
      <c r="A207" s="224"/>
      <c r="B207" s="641"/>
      <c r="C207" s="842"/>
      <c r="D207" s="740"/>
      <c r="E207" s="842"/>
      <c r="F207" s="255"/>
      <c r="G207" s="53"/>
      <c r="H207" s="255"/>
      <c r="I207" s="842"/>
      <c r="J207" s="255"/>
      <c r="K207" s="53"/>
      <c r="L207" s="255"/>
      <c r="M207" s="842"/>
      <c r="N207" s="255"/>
      <c r="O207" s="53"/>
      <c r="P207" s="255"/>
      <c r="Q207" s="842"/>
      <c r="R207" s="255"/>
      <c r="S207" s="226"/>
      <c r="U207" s="859"/>
      <c r="V207" s="839"/>
      <c r="W207" s="591"/>
      <c r="X207" s="859"/>
      <c r="Y207" s="839"/>
      <c r="Z207" s="591"/>
      <c r="AA207" s="844"/>
      <c r="AB207" s="760"/>
      <c r="AC207" s="760"/>
      <c r="AD207" s="839"/>
      <c r="AE207" s="839"/>
      <c r="AF207" s="845">
        <f t="shared" si="15"/>
        <v>0</v>
      </c>
    </row>
    <row r="208" spans="1:32" hidden="1">
      <c r="A208" s="224"/>
      <c r="B208" s="641"/>
      <c r="C208" s="842"/>
      <c r="D208" s="740"/>
      <c r="E208" s="842"/>
      <c r="F208" s="255"/>
      <c r="G208" s="53"/>
      <c r="H208" s="255"/>
      <c r="I208" s="842"/>
      <c r="J208" s="255"/>
      <c r="K208" s="53"/>
      <c r="L208" s="255"/>
      <c r="M208" s="842"/>
      <c r="N208" s="255"/>
      <c r="O208" s="53"/>
      <c r="P208" s="255"/>
      <c r="Q208" s="842"/>
      <c r="R208" s="255"/>
      <c r="S208" s="226"/>
      <c r="U208" s="859"/>
      <c r="V208" s="839"/>
      <c r="W208" s="591"/>
      <c r="X208" s="859"/>
      <c r="Y208" s="839"/>
      <c r="Z208" s="591"/>
      <c r="AA208" s="844"/>
      <c r="AB208" s="760"/>
      <c r="AC208" s="760"/>
      <c r="AD208" s="839"/>
      <c r="AE208" s="839"/>
      <c r="AF208" s="845">
        <f t="shared" si="15"/>
        <v>0</v>
      </c>
    </row>
    <row r="209" spans="1:32" hidden="1">
      <c r="A209" s="224"/>
      <c r="B209" s="641"/>
      <c r="C209" s="842"/>
      <c r="D209" s="740"/>
      <c r="E209" s="842"/>
      <c r="F209" s="255"/>
      <c r="G209" s="53"/>
      <c r="H209" s="255"/>
      <c r="I209" s="842"/>
      <c r="J209" s="255"/>
      <c r="K209" s="53"/>
      <c r="L209" s="255"/>
      <c r="M209" s="842"/>
      <c r="N209" s="255"/>
      <c r="O209" s="53"/>
      <c r="P209" s="255"/>
      <c r="Q209" s="842"/>
      <c r="R209" s="255"/>
      <c r="S209" s="226"/>
      <c r="U209" s="859"/>
      <c r="V209" s="839"/>
      <c r="W209" s="591"/>
      <c r="X209" s="859"/>
      <c r="Y209" s="839"/>
      <c r="Z209" s="591"/>
      <c r="AA209" s="844"/>
      <c r="AB209" s="760"/>
      <c r="AC209" s="760"/>
      <c r="AD209" s="839"/>
      <c r="AE209" s="839"/>
      <c r="AF209" s="845">
        <f t="shared" si="15"/>
        <v>0</v>
      </c>
    </row>
    <row r="210" spans="1:32" hidden="1">
      <c r="A210" s="224"/>
      <c r="B210" s="641"/>
      <c r="C210" s="842"/>
      <c r="D210" s="740"/>
      <c r="E210" s="842"/>
      <c r="F210" s="255"/>
      <c r="G210" s="53"/>
      <c r="H210" s="255"/>
      <c r="I210" s="842"/>
      <c r="J210" s="255"/>
      <c r="K210" s="53"/>
      <c r="L210" s="255"/>
      <c r="M210" s="842"/>
      <c r="N210" s="255"/>
      <c r="O210" s="53"/>
      <c r="P210" s="255"/>
      <c r="Q210" s="842"/>
      <c r="R210" s="255"/>
      <c r="S210" s="226"/>
      <c r="U210" s="859"/>
      <c r="V210" s="839"/>
      <c r="W210" s="591"/>
      <c r="X210" s="859"/>
      <c r="Y210" s="839"/>
      <c r="Z210" s="591"/>
      <c r="AA210" s="844"/>
      <c r="AB210" s="760"/>
      <c r="AC210" s="760"/>
      <c r="AD210" s="839"/>
      <c r="AE210" s="839"/>
      <c r="AF210" s="845">
        <f t="shared" si="15"/>
        <v>0</v>
      </c>
    </row>
    <row r="211" spans="1:32" hidden="1">
      <c r="A211" s="224"/>
      <c r="B211" s="641"/>
      <c r="C211" s="842"/>
      <c r="D211" s="740"/>
      <c r="E211" s="842"/>
      <c r="F211" s="255"/>
      <c r="G211" s="53"/>
      <c r="H211" s="255"/>
      <c r="I211" s="842"/>
      <c r="J211" s="255"/>
      <c r="K211" s="53"/>
      <c r="L211" s="255"/>
      <c r="M211" s="842"/>
      <c r="N211" s="255"/>
      <c r="O211" s="53"/>
      <c r="P211" s="255"/>
      <c r="Q211" s="842"/>
      <c r="R211" s="255"/>
      <c r="S211" s="226"/>
      <c r="U211" s="859"/>
      <c r="V211" s="839"/>
      <c r="W211" s="591"/>
      <c r="X211" s="859"/>
      <c r="Y211" s="839"/>
      <c r="Z211" s="591"/>
      <c r="AA211" s="844"/>
      <c r="AB211" s="760"/>
      <c r="AC211" s="760"/>
      <c r="AD211" s="839"/>
      <c r="AE211" s="839"/>
      <c r="AF211" s="845">
        <f t="shared" si="15"/>
        <v>0</v>
      </c>
    </row>
    <row r="212" spans="1:32" hidden="1">
      <c r="A212" s="224"/>
      <c r="B212" s="641"/>
      <c r="C212" s="842"/>
      <c r="D212" s="740"/>
      <c r="E212" s="842"/>
      <c r="F212" s="255"/>
      <c r="G212" s="53"/>
      <c r="H212" s="255"/>
      <c r="I212" s="842"/>
      <c r="J212" s="255"/>
      <c r="K212" s="53"/>
      <c r="L212" s="255"/>
      <c r="M212" s="842"/>
      <c r="N212" s="255"/>
      <c r="O212" s="53"/>
      <c r="P212" s="255"/>
      <c r="Q212" s="842"/>
      <c r="R212" s="255"/>
      <c r="S212" s="226"/>
      <c r="U212" s="859"/>
      <c r="V212" s="839"/>
      <c r="W212" s="591"/>
      <c r="X212" s="859"/>
      <c r="Y212" s="839"/>
      <c r="Z212" s="591"/>
      <c r="AA212" s="844"/>
      <c r="AB212" s="760"/>
      <c r="AC212" s="760"/>
      <c r="AD212" s="839"/>
      <c r="AE212" s="839"/>
      <c r="AF212" s="845">
        <f t="shared" ref="AF212:AF243" si="22">B212</f>
        <v>0</v>
      </c>
    </row>
    <row r="213" spans="1:32" collapsed="1">
      <c r="A213" s="224"/>
      <c r="B213" s="665" t="s">
        <v>899</v>
      </c>
      <c r="C213" s="849"/>
      <c r="D213" s="849"/>
      <c r="E213" s="849"/>
      <c r="F213" s="849"/>
      <c r="G213" s="849"/>
      <c r="H213" s="849"/>
      <c r="I213" s="849"/>
      <c r="J213" s="849"/>
      <c r="K213" s="849"/>
      <c r="L213" s="849"/>
      <c r="M213" s="849"/>
      <c r="N213" s="849"/>
      <c r="O213" s="849"/>
      <c r="P213" s="849"/>
      <c r="Q213" s="849"/>
      <c r="R213" s="850"/>
      <c r="S213" s="249"/>
      <c r="U213" s="862"/>
      <c r="V213" s="854"/>
      <c r="W213" s="605"/>
      <c r="X213" s="861"/>
      <c r="Y213" s="852"/>
      <c r="Z213" s="605"/>
      <c r="AA213" s="853"/>
      <c r="AB213" s="854"/>
      <c r="AC213" s="854"/>
      <c r="AD213" s="854"/>
      <c r="AE213" s="854"/>
      <c r="AF213" s="855" t="str">
        <f t="shared" si="22"/>
        <v>Alarm devices - Sound and Light (Beacon)</v>
      </c>
    </row>
    <row r="214" spans="1:32" hidden="1" outlineLevel="1">
      <c r="A214" s="224"/>
      <c r="B214" s="641" t="s">
        <v>900</v>
      </c>
      <c r="C214" s="842">
        <v>0</v>
      </c>
      <c r="D214" s="835" t="s">
        <v>842</v>
      </c>
      <c r="E214" s="843">
        <v>0</v>
      </c>
      <c r="F214" s="740" t="s">
        <v>842</v>
      </c>
      <c r="G214" s="53">
        <v>0</v>
      </c>
      <c r="H214" s="835" t="s">
        <v>842</v>
      </c>
      <c r="I214" s="843">
        <v>0</v>
      </c>
      <c r="J214" s="740" t="s">
        <v>842</v>
      </c>
      <c r="K214" s="53">
        <v>0</v>
      </c>
      <c r="L214" s="835" t="s">
        <v>842</v>
      </c>
      <c r="M214" s="843">
        <v>0</v>
      </c>
      <c r="N214" s="740" t="s">
        <v>842</v>
      </c>
      <c r="O214" s="53">
        <v>0</v>
      </c>
      <c r="P214" s="835" t="s">
        <v>842</v>
      </c>
      <c r="Q214" s="843">
        <v>0</v>
      </c>
      <c r="R214" s="740" t="s">
        <v>842</v>
      </c>
      <c r="S214" s="226"/>
      <c r="U214" s="838">
        <f t="shared" ref="U214:U239" si="23">V214+W214</f>
        <v>1</v>
      </c>
      <c r="V214" s="839">
        <v>1</v>
      </c>
      <c r="W214" s="591">
        <v>0</v>
      </c>
      <c r="X214" s="838">
        <f t="shared" ref="X214:X239" si="24">Y214+Z214</f>
        <v>30</v>
      </c>
      <c r="Y214" s="839">
        <v>30</v>
      </c>
      <c r="Z214" s="591">
        <v>0</v>
      </c>
      <c r="AA214" s="844">
        <v>1</v>
      </c>
      <c r="AB214" s="760">
        <v>1</v>
      </c>
      <c r="AC214" s="760">
        <v>0</v>
      </c>
      <c r="AD214" s="839">
        <v>0</v>
      </c>
      <c r="AE214" s="839">
        <v>0</v>
      </c>
      <c r="AF214" s="845" t="str">
        <f t="shared" si="22"/>
        <v>FDS229-A, FDS229-R - Alarm sounder and beacon, amber or red, Light and Sound High</v>
      </c>
    </row>
    <row r="215" spans="1:32" hidden="1" outlineLevel="1">
      <c r="A215" s="224"/>
      <c r="B215" s="641" t="s">
        <v>901</v>
      </c>
      <c r="C215" s="842">
        <v>0</v>
      </c>
      <c r="D215" s="835" t="s">
        <v>842</v>
      </c>
      <c r="E215" s="843">
        <v>0</v>
      </c>
      <c r="F215" s="740" t="s">
        <v>842</v>
      </c>
      <c r="G215" s="53">
        <v>0</v>
      </c>
      <c r="H215" s="835" t="s">
        <v>842</v>
      </c>
      <c r="I215" s="843">
        <v>0</v>
      </c>
      <c r="J215" s="740" t="s">
        <v>842</v>
      </c>
      <c r="K215" s="53">
        <v>0</v>
      </c>
      <c r="L215" s="835" t="s">
        <v>842</v>
      </c>
      <c r="M215" s="843">
        <v>0</v>
      </c>
      <c r="N215" s="740" t="s">
        <v>842</v>
      </c>
      <c r="O215" s="53">
        <v>0</v>
      </c>
      <c r="P215" s="835" t="s">
        <v>842</v>
      </c>
      <c r="Q215" s="843">
        <v>0</v>
      </c>
      <c r="R215" s="740" t="s">
        <v>842</v>
      </c>
      <c r="S215" s="226"/>
      <c r="U215" s="838">
        <f t="shared" si="23"/>
        <v>1</v>
      </c>
      <c r="V215" s="839">
        <v>1</v>
      </c>
      <c r="W215" s="591">
        <v>0</v>
      </c>
      <c r="X215" s="838">
        <f t="shared" si="24"/>
        <v>20</v>
      </c>
      <c r="Y215" s="839">
        <v>20</v>
      </c>
      <c r="Z215" s="591">
        <v>0</v>
      </c>
      <c r="AA215" s="844">
        <v>1</v>
      </c>
      <c r="AB215" s="760">
        <v>1</v>
      </c>
      <c r="AC215" s="760">
        <v>0</v>
      </c>
      <c r="AD215" s="839">
        <v>0</v>
      </c>
      <c r="AE215" s="839">
        <v>0</v>
      </c>
      <c r="AF215" s="845" t="str">
        <f t="shared" si="22"/>
        <v>FDS229-A, FDS229-R - Alarm sounder and beacon, amber or red, Light and Sound Middle</v>
      </c>
    </row>
    <row r="216" spans="1:32" hidden="1" outlineLevel="1">
      <c r="A216" s="224"/>
      <c r="B216" s="641" t="s">
        <v>902</v>
      </c>
      <c r="C216" s="842">
        <v>0</v>
      </c>
      <c r="D216" s="835" t="s">
        <v>842</v>
      </c>
      <c r="E216" s="843">
        <v>0</v>
      </c>
      <c r="F216" s="740" t="s">
        <v>842</v>
      </c>
      <c r="G216" s="53">
        <v>0</v>
      </c>
      <c r="H216" s="835" t="s">
        <v>842</v>
      </c>
      <c r="I216" s="843">
        <v>0</v>
      </c>
      <c r="J216" s="740" t="s">
        <v>842</v>
      </c>
      <c r="K216" s="53">
        <v>0</v>
      </c>
      <c r="L216" s="835" t="s">
        <v>842</v>
      </c>
      <c r="M216" s="843">
        <v>0</v>
      </c>
      <c r="N216" s="740" t="s">
        <v>842</v>
      </c>
      <c r="O216" s="53">
        <v>0</v>
      </c>
      <c r="P216" s="835" t="s">
        <v>842</v>
      </c>
      <c r="Q216" s="843">
        <v>0</v>
      </c>
      <c r="R216" s="740" t="s">
        <v>842</v>
      </c>
      <c r="S216" s="226"/>
      <c r="U216" s="838">
        <f t="shared" si="23"/>
        <v>1</v>
      </c>
      <c r="V216" s="839">
        <v>1</v>
      </c>
      <c r="W216" s="591">
        <v>0</v>
      </c>
      <c r="X216" s="838">
        <f t="shared" si="24"/>
        <v>10</v>
      </c>
      <c r="Y216" s="839">
        <v>10</v>
      </c>
      <c r="Z216" s="591">
        <v>0</v>
      </c>
      <c r="AA216" s="844">
        <v>1</v>
      </c>
      <c r="AB216" s="760">
        <v>1</v>
      </c>
      <c r="AC216" s="760">
        <v>0</v>
      </c>
      <c r="AD216" s="839">
        <v>0</v>
      </c>
      <c r="AE216" s="839">
        <v>0</v>
      </c>
      <c r="AF216" s="845" t="str">
        <f t="shared" si="22"/>
        <v>FDS229-A, FDS229-R - Alarm sounder and beacon, amber or red, Light and Sound Low</v>
      </c>
    </row>
    <row r="217" spans="1:32" hidden="1" outlineLevel="1">
      <c r="A217" s="224"/>
      <c r="B217" s="663" t="s">
        <v>903</v>
      </c>
      <c r="C217" s="842">
        <v>0</v>
      </c>
      <c r="D217" s="835" t="s">
        <v>842</v>
      </c>
      <c r="E217" s="843">
        <v>0</v>
      </c>
      <c r="F217" s="740" t="s">
        <v>842</v>
      </c>
      <c r="G217" s="53">
        <v>0</v>
      </c>
      <c r="H217" s="835" t="s">
        <v>842</v>
      </c>
      <c r="I217" s="843">
        <v>0</v>
      </c>
      <c r="J217" s="740" t="s">
        <v>842</v>
      </c>
      <c r="K217" s="53">
        <v>0</v>
      </c>
      <c r="L217" s="835" t="s">
        <v>842</v>
      </c>
      <c r="M217" s="843">
        <v>0</v>
      </c>
      <c r="N217" s="740" t="s">
        <v>842</v>
      </c>
      <c r="O217" s="53">
        <v>0</v>
      </c>
      <c r="P217" s="835" t="s">
        <v>842</v>
      </c>
      <c r="Q217" s="843">
        <v>0</v>
      </c>
      <c r="R217" s="740" t="s">
        <v>842</v>
      </c>
      <c r="S217" s="226"/>
      <c r="U217" s="838">
        <f t="shared" si="23"/>
        <v>1.25</v>
      </c>
      <c r="V217" s="839">
        <v>1.25</v>
      </c>
      <c r="W217" s="591">
        <v>0</v>
      </c>
      <c r="X217" s="838">
        <f t="shared" si="24"/>
        <v>111</v>
      </c>
      <c r="Y217" s="839">
        <v>22</v>
      </c>
      <c r="Z217" s="591">
        <v>89</v>
      </c>
      <c r="AA217" s="844">
        <v>1</v>
      </c>
      <c r="AB217" s="760">
        <v>1</v>
      </c>
      <c r="AC217" s="760">
        <v>0</v>
      </c>
      <c r="AD217" s="839">
        <v>1</v>
      </c>
      <c r="AE217" s="839">
        <v>1</v>
      </c>
      <c r="AF217" s="845" t="str">
        <f t="shared" si="22"/>
        <v>FDS226-RR, FDS226-WR - Sounder beacon, Red LED, High Intensity</v>
      </c>
    </row>
    <row r="218" spans="1:32" hidden="1" outlineLevel="1">
      <c r="A218" s="224"/>
      <c r="B218" s="664" t="s">
        <v>904</v>
      </c>
      <c r="C218" s="842">
        <v>0</v>
      </c>
      <c r="D218" s="835" t="s">
        <v>842</v>
      </c>
      <c r="E218" s="843">
        <v>0</v>
      </c>
      <c r="F218" s="740" t="s">
        <v>842</v>
      </c>
      <c r="G218" s="53">
        <v>0</v>
      </c>
      <c r="H218" s="835" t="s">
        <v>842</v>
      </c>
      <c r="I218" s="843">
        <v>0</v>
      </c>
      <c r="J218" s="740" t="s">
        <v>842</v>
      </c>
      <c r="K218" s="53">
        <v>0</v>
      </c>
      <c r="L218" s="835" t="s">
        <v>842</v>
      </c>
      <c r="M218" s="843">
        <v>0</v>
      </c>
      <c r="N218" s="740" t="s">
        <v>842</v>
      </c>
      <c r="O218" s="53">
        <v>0</v>
      </c>
      <c r="P218" s="835" t="s">
        <v>842</v>
      </c>
      <c r="Q218" s="843">
        <v>0</v>
      </c>
      <c r="R218" s="740" t="s">
        <v>842</v>
      </c>
      <c r="S218" s="226"/>
      <c r="U218" s="838">
        <f t="shared" si="23"/>
        <v>1.25</v>
      </c>
      <c r="V218" s="839">
        <v>1.25</v>
      </c>
      <c r="W218" s="591">
        <v>0</v>
      </c>
      <c r="X218" s="838">
        <f t="shared" si="24"/>
        <v>80</v>
      </c>
      <c r="Y218" s="839">
        <v>22</v>
      </c>
      <c r="Z218" s="591">
        <v>58</v>
      </c>
      <c r="AA218" s="844">
        <v>1</v>
      </c>
      <c r="AB218" s="760">
        <v>1</v>
      </c>
      <c r="AC218" s="760">
        <v>0</v>
      </c>
      <c r="AD218" s="839">
        <v>1</v>
      </c>
      <c r="AE218" s="839">
        <v>1</v>
      </c>
      <c r="AF218" s="845" t="str">
        <f t="shared" si="22"/>
        <v>FDS226-RR, FDS226-WR - Sounder beacon, Red LED, Middle Intensity</v>
      </c>
    </row>
    <row r="219" spans="1:32" hidden="1" outlineLevel="1">
      <c r="A219" s="224"/>
      <c r="B219" s="664" t="s">
        <v>905</v>
      </c>
      <c r="C219" s="842">
        <v>0</v>
      </c>
      <c r="D219" s="835" t="s">
        <v>842</v>
      </c>
      <c r="E219" s="843">
        <v>0</v>
      </c>
      <c r="F219" s="740" t="s">
        <v>842</v>
      </c>
      <c r="G219" s="53">
        <v>0</v>
      </c>
      <c r="H219" s="835" t="s">
        <v>842</v>
      </c>
      <c r="I219" s="843">
        <v>0</v>
      </c>
      <c r="J219" s="740" t="s">
        <v>842</v>
      </c>
      <c r="K219" s="53">
        <v>0</v>
      </c>
      <c r="L219" s="835" t="s">
        <v>842</v>
      </c>
      <c r="M219" s="843">
        <v>0</v>
      </c>
      <c r="N219" s="740" t="s">
        <v>842</v>
      </c>
      <c r="O219" s="53">
        <v>0</v>
      </c>
      <c r="P219" s="835" t="s">
        <v>842</v>
      </c>
      <c r="Q219" s="843">
        <v>0</v>
      </c>
      <c r="R219" s="740" t="s">
        <v>842</v>
      </c>
      <c r="S219" s="226"/>
      <c r="U219" s="838">
        <f t="shared" si="23"/>
        <v>1.25</v>
      </c>
      <c r="V219" s="839">
        <v>1.25</v>
      </c>
      <c r="W219" s="591">
        <v>0</v>
      </c>
      <c r="X219" s="838">
        <f t="shared" si="24"/>
        <v>64</v>
      </c>
      <c r="Y219" s="839">
        <v>22</v>
      </c>
      <c r="Z219" s="591">
        <v>42</v>
      </c>
      <c r="AA219" s="844">
        <v>1</v>
      </c>
      <c r="AB219" s="760">
        <v>1</v>
      </c>
      <c r="AC219" s="760">
        <v>0</v>
      </c>
      <c r="AD219" s="839">
        <v>1</v>
      </c>
      <c r="AE219" s="839">
        <v>1</v>
      </c>
      <c r="AF219" s="845" t="str">
        <f t="shared" si="22"/>
        <v>FDS226-RR, FDS226-WR - Sounder beacon, Red LED, Low Intensity</v>
      </c>
    </row>
    <row r="220" spans="1:32" hidden="1" outlineLevel="1">
      <c r="A220" s="224"/>
      <c r="B220" s="664" t="s">
        <v>906</v>
      </c>
      <c r="C220" s="842">
        <v>0</v>
      </c>
      <c r="D220" s="835" t="s">
        <v>842</v>
      </c>
      <c r="E220" s="843">
        <v>0</v>
      </c>
      <c r="F220" s="740" t="s">
        <v>842</v>
      </c>
      <c r="G220" s="53">
        <v>0</v>
      </c>
      <c r="H220" s="835" t="s">
        <v>842</v>
      </c>
      <c r="I220" s="843">
        <v>0</v>
      </c>
      <c r="J220" s="740" t="s">
        <v>842</v>
      </c>
      <c r="K220" s="53">
        <v>0</v>
      </c>
      <c r="L220" s="835" t="s">
        <v>842</v>
      </c>
      <c r="M220" s="843">
        <v>0</v>
      </c>
      <c r="N220" s="740" t="s">
        <v>842</v>
      </c>
      <c r="O220" s="53">
        <v>0</v>
      </c>
      <c r="P220" s="835" t="s">
        <v>842</v>
      </c>
      <c r="Q220" s="843">
        <v>0</v>
      </c>
      <c r="R220" s="740" t="s">
        <v>842</v>
      </c>
      <c r="S220" s="226"/>
      <c r="U220" s="838">
        <f t="shared" si="23"/>
        <v>1.25</v>
      </c>
      <c r="V220" s="839">
        <v>1.25</v>
      </c>
      <c r="W220" s="591">
        <v>0</v>
      </c>
      <c r="X220" s="838">
        <f t="shared" si="24"/>
        <v>30</v>
      </c>
      <c r="Y220" s="839">
        <v>22</v>
      </c>
      <c r="Z220" s="591">
        <v>8</v>
      </c>
      <c r="AA220" s="844">
        <v>1</v>
      </c>
      <c r="AB220" s="760">
        <v>1</v>
      </c>
      <c r="AC220" s="760">
        <v>0</v>
      </c>
      <c r="AD220" s="839">
        <v>1</v>
      </c>
      <c r="AE220" s="839">
        <v>0</v>
      </c>
      <c r="AF220" s="845" t="str">
        <f t="shared" si="22"/>
        <v>FDS226-RR, FDS226-WR - Sounder beacon, Red LED, Indicator Mode</v>
      </c>
    </row>
    <row r="221" spans="1:32" hidden="1" outlineLevel="1">
      <c r="A221" s="224"/>
      <c r="B221" s="663" t="s">
        <v>907</v>
      </c>
      <c r="C221" s="842">
        <v>0</v>
      </c>
      <c r="D221" s="835" t="s">
        <v>842</v>
      </c>
      <c r="E221" s="843">
        <v>0</v>
      </c>
      <c r="F221" s="740" t="s">
        <v>842</v>
      </c>
      <c r="G221" s="53">
        <v>0</v>
      </c>
      <c r="H221" s="835" t="s">
        <v>842</v>
      </c>
      <c r="I221" s="843">
        <v>0</v>
      </c>
      <c r="J221" s="740" t="s">
        <v>842</v>
      </c>
      <c r="K221" s="53">
        <v>0</v>
      </c>
      <c r="L221" s="835" t="s">
        <v>842</v>
      </c>
      <c r="M221" s="843">
        <v>0</v>
      </c>
      <c r="N221" s="740" t="s">
        <v>842</v>
      </c>
      <c r="O221" s="53">
        <v>0</v>
      </c>
      <c r="P221" s="835" t="s">
        <v>842</v>
      </c>
      <c r="Q221" s="843">
        <v>0</v>
      </c>
      <c r="R221" s="740" t="s">
        <v>842</v>
      </c>
      <c r="S221" s="226"/>
      <c r="U221" s="838">
        <f t="shared" si="23"/>
        <v>1.25</v>
      </c>
      <c r="V221" s="839">
        <v>1.25</v>
      </c>
      <c r="W221" s="591">
        <v>0</v>
      </c>
      <c r="X221" s="838">
        <f t="shared" si="24"/>
        <v>108</v>
      </c>
      <c r="Y221" s="839">
        <v>22</v>
      </c>
      <c r="Z221" s="591">
        <v>86</v>
      </c>
      <c r="AA221" s="844">
        <v>1</v>
      </c>
      <c r="AB221" s="760">
        <v>1</v>
      </c>
      <c r="AC221" s="760">
        <v>0</v>
      </c>
      <c r="AD221" s="839">
        <v>1</v>
      </c>
      <c r="AE221" s="839">
        <v>1</v>
      </c>
      <c r="AF221" s="845" t="str">
        <f t="shared" si="22"/>
        <v>FDS226-WW, FDS226-RW - Sounder beacon, White LED, High Intensity</v>
      </c>
    </row>
    <row r="222" spans="1:32" hidden="1" outlineLevel="1">
      <c r="A222" s="224"/>
      <c r="B222" s="664" t="s">
        <v>908</v>
      </c>
      <c r="C222" s="842">
        <v>0</v>
      </c>
      <c r="D222" s="835" t="s">
        <v>842</v>
      </c>
      <c r="E222" s="843">
        <v>0</v>
      </c>
      <c r="F222" s="740" t="s">
        <v>842</v>
      </c>
      <c r="G222" s="53">
        <v>0</v>
      </c>
      <c r="H222" s="835" t="s">
        <v>842</v>
      </c>
      <c r="I222" s="843">
        <v>0</v>
      </c>
      <c r="J222" s="740" t="s">
        <v>842</v>
      </c>
      <c r="K222" s="53">
        <v>0</v>
      </c>
      <c r="L222" s="835" t="s">
        <v>842</v>
      </c>
      <c r="M222" s="843">
        <v>0</v>
      </c>
      <c r="N222" s="740" t="s">
        <v>842</v>
      </c>
      <c r="O222" s="53">
        <v>0</v>
      </c>
      <c r="P222" s="835" t="s">
        <v>842</v>
      </c>
      <c r="Q222" s="843">
        <v>0</v>
      </c>
      <c r="R222" s="740" t="s">
        <v>842</v>
      </c>
      <c r="S222" s="226"/>
      <c r="U222" s="838">
        <f t="shared" si="23"/>
        <v>1.25</v>
      </c>
      <c r="V222" s="839">
        <v>1.25</v>
      </c>
      <c r="W222" s="591">
        <v>0</v>
      </c>
      <c r="X222" s="838">
        <f t="shared" si="24"/>
        <v>62</v>
      </c>
      <c r="Y222" s="839">
        <v>22</v>
      </c>
      <c r="Z222" s="591">
        <v>40</v>
      </c>
      <c r="AA222" s="844">
        <v>1</v>
      </c>
      <c r="AB222" s="760">
        <v>1</v>
      </c>
      <c r="AC222" s="760">
        <v>0</v>
      </c>
      <c r="AD222" s="839">
        <v>1</v>
      </c>
      <c r="AE222" s="839">
        <v>1</v>
      </c>
      <c r="AF222" s="845" t="str">
        <f t="shared" si="22"/>
        <v>FDS226-WW, FDS226-RW - Sounder beacon, White LED, Middle Intensity</v>
      </c>
    </row>
    <row r="223" spans="1:32" hidden="1" outlineLevel="1">
      <c r="A223" s="224"/>
      <c r="B223" s="664" t="s">
        <v>909</v>
      </c>
      <c r="C223" s="842">
        <v>0</v>
      </c>
      <c r="D223" s="835" t="s">
        <v>842</v>
      </c>
      <c r="E223" s="843">
        <v>0</v>
      </c>
      <c r="F223" s="740" t="s">
        <v>842</v>
      </c>
      <c r="G223" s="53">
        <v>0</v>
      </c>
      <c r="H223" s="835" t="s">
        <v>842</v>
      </c>
      <c r="I223" s="843">
        <v>0</v>
      </c>
      <c r="J223" s="740" t="s">
        <v>842</v>
      </c>
      <c r="K223" s="53">
        <v>0</v>
      </c>
      <c r="L223" s="835" t="s">
        <v>842</v>
      </c>
      <c r="M223" s="843">
        <v>0</v>
      </c>
      <c r="N223" s="740" t="s">
        <v>842</v>
      </c>
      <c r="O223" s="53">
        <v>0</v>
      </c>
      <c r="P223" s="835" t="s">
        <v>842</v>
      </c>
      <c r="Q223" s="843">
        <v>0</v>
      </c>
      <c r="R223" s="740" t="s">
        <v>842</v>
      </c>
      <c r="S223" s="226"/>
      <c r="U223" s="838">
        <f t="shared" si="23"/>
        <v>1.25</v>
      </c>
      <c r="V223" s="839">
        <v>1.25</v>
      </c>
      <c r="W223" s="591">
        <v>0</v>
      </c>
      <c r="X223" s="838">
        <f t="shared" si="24"/>
        <v>51</v>
      </c>
      <c r="Y223" s="839">
        <v>22</v>
      </c>
      <c r="Z223" s="591">
        <v>29</v>
      </c>
      <c r="AA223" s="844">
        <v>1</v>
      </c>
      <c r="AB223" s="760">
        <v>1</v>
      </c>
      <c r="AC223" s="760">
        <v>0</v>
      </c>
      <c r="AD223" s="839">
        <v>1</v>
      </c>
      <c r="AE223" s="839">
        <v>1</v>
      </c>
      <c r="AF223" s="845" t="str">
        <f t="shared" si="22"/>
        <v>FDS226-WW, FDS226-RW - Sounder beacon, White LED, Low Intensity</v>
      </c>
    </row>
    <row r="224" spans="1:32" hidden="1" outlineLevel="1">
      <c r="A224" s="224"/>
      <c r="B224" s="664" t="s">
        <v>910</v>
      </c>
      <c r="C224" s="842">
        <v>0</v>
      </c>
      <c r="D224" s="835" t="s">
        <v>842</v>
      </c>
      <c r="E224" s="843">
        <v>0</v>
      </c>
      <c r="F224" s="740" t="s">
        <v>842</v>
      </c>
      <c r="G224" s="53">
        <v>0</v>
      </c>
      <c r="H224" s="835" t="s">
        <v>842</v>
      </c>
      <c r="I224" s="843">
        <v>0</v>
      </c>
      <c r="J224" s="740" t="s">
        <v>842</v>
      </c>
      <c r="K224" s="53">
        <v>0</v>
      </c>
      <c r="L224" s="835" t="s">
        <v>842</v>
      </c>
      <c r="M224" s="843">
        <v>0</v>
      </c>
      <c r="N224" s="740" t="s">
        <v>842</v>
      </c>
      <c r="O224" s="53">
        <v>0</v>
      </c>
      <c r="P224" s="835" t="s">
        <v>842</v>
      </c>
      <c r="Q224" s="843">
        <v>0</v>
      </c>
      <c r="R224" s="740" t="s">
        <v>842</v>
      </c>
      <c r="S224" s="226"/>
      <c r="U224" s="838">
        <f t="shared" si="23"/>
        <v>1.25</v>
      </c>
      <c r="V224" s="839">
        <v>1.25</v>
      </c>
      <c r="W224" s="591">
        <v>0</v>
      </c>
      <c r="X224" s="838">
        <f t="shared" si="24"/>
        <v>30</v>
      </c>
      <c r="Y224" s="839">
        <v>22</v>
      </c>
      <c r="Z224" s="591">
        <v>8</v>
      </c>
      <c r="AA224" s="844">
        <v>1</v>
      </c>
      <c r="AB224" s="760">
        <v>1</v>
      </c>
      <c r="AC224" s="760">
        <v>0</v>
      </c>
      <c r="AD224" s="839">
        <v>1</v>
      </c>
      <c r="AE224" s="839">
        <v>0</v>
      </c>
      <c r="AF224" s="845" t="str">
        <f t="shared" si="22"/>
        <v>FDS226-WW, FDS226-RW - Sounder beacon, White LED, Indicator Mode</v>
      </c>
    </row>
    <row r="225" spans="1:32" hidden="1" outlineLevel="1">
      <c r="A225" s="224"/>
      <c r="B225" s="641" t="s">
        <v>911</v>
      </c>
      <c r="C225" s="842">
        <v>0</v>
      </c>
      <c r="D225" s="835" t="s">
        <v>842</v>
      </c>
      <c r="E225" s="843">
        <v>0</v>
      </c>
      <c r="F225" s="740" t="s">
        <v>842</v>
      </c>
      <c r="G225" s="53">
        <v>0</v>
      </c>
      <c r="H225" s="835" t="s">
        <v>842</v>
      </c>
      <c r="I225" s="843">
        <v>0</v>
      </c>
      <c r="J225" s="740" t="s">
        <v>842</v>
      </c>
      <c r="K225" s="53">
        <v>0</v>
      </c>
      <c r="L225" s="835" t="s">
        <v>842</v>
      </c>
      <c r="M225" s="843">
        <v>0</v>
      </c>
      <c r="N225" s="740" t="s">
        <v>842</v>
      </c>
      <c r="O225" s="53">
        <v>0</v>
      </c>
      <c r="P225" s="835" t="s">
        <v>842</v>
      </c>
      <c r="Q225" s="843">
        <v>0</v>
      </c>
      <c r="R225" s="740" t="s">
        <v>842</v>
      </c>
      <c r="S225" s="226"/>
      <c r="U225" s="838">
        <f t="shared" si="23"/>
        <v>1.25</v>
      </c>
      <c r="V225" s="839">
        <v>1.25</v>
      </c>
      <c r="W225" s="591">
        <v>0</v>
      </c>
      <c r="X225" s="838">
        <f t="shared" si="24"/>
        <v>116</v>
      </c>
      <c r="Y225" s="839">
        <v>23</v>
      </c>
      <c r="Z225" s="591">
        <v>93</v>
      </c>
      <c r="AA225" s="844">
        <v>1</v>
      </c>
      <c r="AB225" s="760">
        <v>1</v>
      </c>
      <c r="AC225" s="760">
        <v>0</v>
      </c>
      <c r="AD225" s="839">
        <v>1</v>
      </c>
      <c r="AE225" s="839">
        <v>1</v>
      </c>
      <c r="AF225" s="845" t="str">
        <f t="shared" si="22"/>
        <v>FDSB226-WR - Sounder beacon base, Red LED, High Intensity</v>
      </c>
    </row>
    <row r="226" spans="1:32" hidden="1" outlineLevel="1">
      <c r="A226" s="224"/>
      <c r="B226" s="641" t="s">
        <v>912</v>
      </c>
      <c r="C226" s="842">
        <v>0</v>
      </c>
      <c r="D226" s="835" t="s">
        <v>842</v>
      </c>
      <c r="E226" s="843">
        <v>0</v>
      </c>
      <c r="F226" s="740" t="s">
        <v>842</v>
      </c>
      <c r="G226" s="53">
        <v>0</v>
      </c>
      <c r="H226" s="835" t="s">
        <v>842</v>
      </c>
      <c r="I226" s="843">
        <v>0</v>
      </c>
      <c r="J226" s="740" t="s">
        <v>842</v>
      </c>
      <c r="K226" s="53">
        <v>0</v>
      </c>
      <c r="L226" s="835" t="s">
        <v>842</v>
      </c>
      <c r="M226" s="843">
        <v>0</v>
      </c>
      <c r="N226" s="740" t="s">
        <v>842</v>
      </c>
      <c r="O226" s="53">
        <v>0</v>
      </c>
      <c r="P226" s="835" t="s">
        <v>842</v>
      </c>
      <c r="Q226" s="843">
        <v>0</v>
      </c>
      <c r="R226" s="740" t="s">
        <v>842</v>
      </c>
      <c r="S226" s="226"/>
      <c r="U226" s="838">
        <f t="shared" si="23"/>
        <v>1.25</v>
      </c>
      <c r="V226" s="839">
        <v>1.25</v>
      </c>
      <c r="W226" s="591">
        <v>0</v>
      </c>
      <c r="X226" s="838">
        <f t="shared" si="24"/>
        <v>88</v>
      </c>
      <c r="Y226" s="839">
        <v>23</v>
      </c>
      <c r="Z226" s="591">
        <v>65</v>
      </c>
      <c r="AA226" s="844">
        <v>1</v>
      </c>
      <c r="AB226" s="760">
        <v>1</v>
      </c>
      <c r="AC226" s="760">
        <v>0</v>
      </c>
      <c r="AD226" s="839">
        <v>1</v>
      </c>
      <c r="AE226" s="839">
        <v>1</v>
      </c>
      <c r="AF226" s="845" t="str">
        <f t="shared" si="22"/>
        <v>FDSB226-WR - Sounder beacon base, Red LED, Middle Intensity</v>
      </c>
    </row>
    <row r="227" spans="1:32" hidden="1" outlineLevel="1">
      <c r="A227" s="224"/>
      <c r="B227" s="641" t="s">
        <v>913</v>
      </c>
      <c r="C227" s="842">
        <v>0</v>
      </c>
      <c r="D227" s="835" t="s">
        <v>842</v>
      </c>
      <c r="E227" s="843">
        <v>0</v>
      </c>
      <c r="F227" s="740" t="s">
        <v>842</v>
      </c>
      <c r="G227" s="53">
        <v>0</v>
      </c>
      <c r="H227" s="835" t="s">
        <v>842</v>
      </c>
      <c r="I227" s="843">
        <v>0</v>
      </c>
      <c r="J227" s="740" t="s">
        <v>842</v>
      </c>
      <c r="K227" s="53">
        <v>0</v>
      </c>
      <c r="L227" s="835" t="s">
        <v>842</v>
      </c>
      <c r="M227" s="843">
        <v>0</v>
      </c>
      <c r="N227" s="740" t="s">
        <v>842</v>
      </c>
      <c r="O227" s="53">
        <v>0</v>
      </c>
      <c r="P227" s="835" t="s">
        <v>842</v>
      </c>
      <c r="Q227" s="843">
        <v>0</v>
      </c>
      <c r="R227" s="740" t="s">
        <v>842</v>
      </c>
      <c r="S227" s="226"/>
      <c r="U227" s="838">
        <f t="shared" si="23"/>
        <v>1.25</v>
      </c>
      <c r="V227" s="839">
        <v>1.25</v>
      </c>
      <c r="W227" s="591">
        <v>0</v>
      </c>
      <c r="X227" s="838">
        <f t="shared" si="24"/>
        <v>60</v>
      </c>
      <c r="Y227" s="839">
        <v>23</v>
      </c>
      <c r="Z227" s="591">
        <v>37</v>
      </c>
      <c r="AA227" s="844">
        <v>1</v>
      </c>
      <c r="AB227" s="760">
        <v>1</v>
      </c>
      <c r="AC227" s="760">
        <v>0</v>
      </c>
      <c r="AD227" s="839">
        <v>1</v>
      </c>
      <c r="AE227" s="839">
        <v>1</v>
      </c>
      <c r="AF227" s="845" t="str">
        <f t="shared" si="22"/>
        <v>FDSB226-WR - Sounder beacon base, Red LED, Low Intensity</v>
      </c>
    </row>
    <row r="228" spans="1:32" hidden="1" outlineLevel="1">
      <c r="A228" s="224"/>
      <c r="B228" s="641" t="s">
        <v>914</v>
      </c>
      <c r="C228" s="842">
        <v>0</v>
      </c>
      <c r="D228" s="835" t="s">
        <v>842</v>
      </c>
      <c r="E228" s="843">
        <v>0</v>
      </c>
      <c r="F228" s="740" t="s">
        <v>842</v>
      </c>
      <c r="G228" s="53">
        <v>0</v>
      </c>
      <c r="H228" s="835" t="s">
        <v>842</v>
      </c>
      <c r="I228" s="843">
        <v>0</v>
      </c>
      <c r="J228" s="740" t="s">
        <v>842</v>
      </c>
      <c r="K228" s="53">
        <v>0</v>
      </c>
      <c r="L228" s="835" t="s">
        <v>842</v>
      </c>
      <c r="M228" s="843">
        <v>0</v>
      </c>
      <c r="N228" s="740" t="s">
        <v>842</v>
      </c>
      <c r="O228" s="53">
        <v>0</v>
      </c>
      <c r="P228" s="835" t="s">
        <v>842</v>
      </c>
      <c r="Q228" s="843">
        <v>0</v>
      </c>
      <c r="R228" s="740" t="s">
        <v>842</v>
      </c>
      <c r="S228" s="226"/>
      <c r="U228" s="838">
        <f t="shared" si="23"/>
        <v>1.25</v>
      </c>
      <c r="V228" s="839">
        <v>1.25</v>
      </c>
      <c r="W228" s="591">
        <v>0</v>
      </c>
      <c r="X228" s="838">
        <f t="shared" si="24"/>
        <v>31</v>
      </c>
      <c r="Y228" s="839">
        <v>23</v>
      </c>
      <c r="Z228" s="591">
        <v>8</v>
      </c>
      <c r="AA228" s="844">
        <v>1</v>
      </c>
      <c r="AB228" s="760">
        <v>1</v>
      </c>
      <c r="AC228" s="760">
        <v>0</v>
      </c>
      <c r="AD228" s="839">
        <v>1</v>
      </c>
      <c r="AE228" s="839">
        <v>0</v>
      </c>
      <c r="AF228" s="845" t="str">
        <f t="shared" si="22"/>
        <v>FDSB226-WR - Sounder beacon base, Red LED, Indicator Mode</v>
      </c>
    </row>
    <row r="229" spans="1:32" hidden="1" outlineLevel="1">
      <c r="A229" s="224"/>
      <c r="B229" s="641" t="s">
        <v>915</v>
      </c>
      <c r="C229" s="842">
        <v>0</v>
      </c>
      <c r="D229" s="835" t="s">
        <v>842</v>
      </c>
      <c r="E229" s="843">
        <v>0</v>
      </c>
      <c r="F229" s="740" t="s">
        <v>842</v>
      </c>
      <c r="G229" s="53">
        <v>0</v>
      </c>
      <c r="H229" s="835" t="s">
        <v>842</v>
      </c>
      <c r="I229" s="843">
        <v>0</v>
      </c>
      <c r="J229" s="740" t="s">
        <v>842</v>
      </c>
      <c r="K229" s="53">
        <v>0</v>
      </c>
      <c r="L229" s="835" t="s">
        <v>842</v>
      </c>
      <c r="M229" s="843">
        <v>0</v>
      </c>
      <c r="N229" s="740" t="s">
        <v>842</v>
      </c>
      <c r="O229" s="53">
        <v>0</v>
      </c>
      <c r="P229" s="835" t="s">
        <v>842</v>
      </c>
      <c r="Q229" s="843">
        <v>0</v>
      </c>
      <c r="R229" s="740" t="s">
        <v>842</v>
      </c>
      <c r="S229" s="226"/>
      <c r="U229" s="838">
        <f t="shared" si="23"/>
        <v>1.25</v>
      </c>
      <c r="V229" s="839">
        <v>1.25</v>
      </c>
      <c r="W229" s="591">
        <v>0</v>
      </c>
      <c r="X229" s="838">
        <f t="shared" si="24"/>
        <v>132</v>
      </c>
      <c r="Y229" s="839">
        <v>23</v>
      </c>
      <c r="Z229" s="591">
        <v>109</v>
      </c>
      <c r="AA229" s="844">
        <v>1</v>
      </c>
      <c r="AB229" s="760">
        <v>1</v>
      </c>
      <c r="AC229" s="760">
        <v>0</v>
      </c>
      <c r="AD229" s="839">
        <v>1</v>
      </c>
      <c r="AE229" s="839">
        <v>1</v>
      </c>
      <c r="AF229" s="845" t="str">
        <f t="shared" si="22"/>
        <v>FDSB226-WW - Sounder beacon base, White LED, High Intensity</v>
      </c>
    </row>
    <row r="230" spans="1:32" hidden="1" outlineLevel="1">
      <c r="A230" s="224"/>
      <c r="B230" s="641" t="s">
        <v>916</v>
      </c>
      <c r="C230" s="842">
        <v>0</v>
      </c>
      <c r="D230" s="835" t="s">
        <v>842</v>
      </c>
      <c r="E230" s="843">
        <v>0</v>
      </c>
      <c r="F230" s="740" t="s">
        <v>842</v>
      </c>
      <c r="G230" s="53">
        <v>0</v>
      </c>
      <c r="H230" s="835" t="s">
        <v>842</v>
      </c>
      <c r="I230" s="843">
        <v>0</v>
      </c>
      <c r="J230" s="740" t="s">
        <v>842</v>
      </c>
      <c r="K230" s="53">
        <v>0</v>
      </c>
      <c r="L230" s="835" t="s">
        <v>842</v>
      </c>
      <c r="M230" s="843">
        <v>0</v>
      </c>
      <c r="N230" s="740" t="s">
        <v>842</v>
      </c>
      <c r="O230" s="53">
        <v>0</v>
      </c>
      <c r="P230" s="835" t="s">
        <v>842</v>
      </c>
      <c r="Q230" s="843">
        <v>0</v>
      </c>
      <c r="R230" s="740" t="s">
        <v>842</v>
      </c>
      <c r="S230" s="226"/>
      <c r="U230" s="838">
        <f t="shared" si="23"/>
        <v>1.25</v>
      </c>
      <c r="V230" s="839">
        <v>1.25</v>
      </c>
      <c r="W230" s="591">
        <v>0</v>
      </c>
      <c r="X230" s="838">
        <f t="shared" si="24"/>
        <v>82</v>
      </c>
      <c r="Y230" s="839">
        <v>23</v>
      </c>
      <c r="Z230" s="591">
        <v>59</v>
      </c>
      <c r="AA230" s="844">
        <v>1</v>
      </c>
      <c r="AB230" s="760">
        <v>1</v>
      </c>
      <c r="AC230" s="760">
        <v>0</v>
      </c>
      <c r="AD230" s="839">
        <v>1</v>
      </c>
      <c r="AE230" s="839">
        <v>1</v>
      </c>
      <c r="AF230" s="845" t="str">
        <f t="shared" si="22"/>
        <v>FDSB226-WW - Sounder beacon base, White LED, Middle Intensity</v>
      </c>
    </row>
    <row r="231" spans="1:32" hidden="1" outlineLevel="1">
      <c r="A231" s="224"/>
      <c r="B231" s="641" t="s">
        <v>917</v>
      </c>
      <c r="C231" s="842">
        <v>0</v>
      </c>
      <c r="D231" s="835" t="s">
        <v>842</v>
      </c>
      <c r="E231" s="843">
        <v>0</v>
      </c>
      <c r="F231" s="740" t="s">
        <v>842</v>
      </c>
      <c r="G231" s="53">
        <v>0</v>
      </c>
      <c r="H231" s="835" t="s">
        <v>842</v>
      </c>
      <c r="I231" s="843">
        <v>0</v>
      </c>
      <c r="J231" s="740" t="s">
        <v>842</v>
      </c>
      <c r="K231" s="53">
        <v>0</v>
      </c>
      <c r="L231" s="835" t="s">
        <v>842</v>
      </c>
      <c r="M231" s="843">
        <v>0</v>
      </c>
      <c r="N231" s="740" t="s">
        <v>842</v>
      </c>
      <c r="O231" s="53">
        <v>0</v>
      </c>
      <c r="P231" s="835" t="s">
        <v>842</v>
      </c>
      <c r="Q231" s="843">
        <v>0</v>
      </c>
      <c r="R231" s="740" t="s">
        <v>842</v>
      </c>
      <c r="S231" s="226"/>
      <c r="U231" s="838">
        <f t="shared" si="23"/>
        <v>1.25</v>
      </c>
      <c r="V231" s="839">
        <v>1.25</v>
      </c>
      <c r="W231" s="591">
        <v>0</v>
      </c>
      <c r="X231" s="838">
        <f t="shared" si="24"/>
        <v>49</v>
      </c>
      <c r="Y231" s="839">
        <v>23</v>
      </c>
      <c r="Z231" s="591">
        <v>26</v>
      </c>
      <c r="AA231" s="844">
        <v>1</v>
      </c>
      <c r="AB231" s="760">
        <v>1</v>
      </c>
      <c r="AC231" s="760">
        <v>0</v>
      </c>
      <c r="AD231" s="839">
        <v>1</v>
      </c>
      <c r="AE231" s="839">
        <v>1</v>
      </c>
      <c r="AF231" s="845" t="str">
        <f t="shared" si="22"/>
        <v>FDSB226-WW - Sounder beacon base, White LED, Low Intensity</v>
      </c>
    </row>
    <row r="232" spans="1:32" hidden="1" outlineLevel="1">
      <c r="A232" s="224"/>
      <c r="B232" s="641" t="s">
        <v>918</v>
      </c>
      <c r="C232" s="842">
        <v>0</v>
      </c>
      <c r="D232" s="835" t="s">
        <v>842</v>
      </c>
      <c r="E232" s="843">
        <v>0</v>
      </c>
      <c r="F232" s="740" t="s">
        <v>842</v>
      </c>
      <c r="G232" s="53">
        <v>0</v>
      </c>
      <c r="H232" s="835" t="s">
        <v>842</v>
      </c>
      <c r="I232" s="843">
        <v>0</v>
      </c>
      <c r="J232" s="740" t="s">
        <v>842</v>
      </c>
      <c r="K232" s="53">
        <v>0</v>
      </c>
      <c r="L232" s="835" t="s">
        <v>842</v>
      </c>
      <c r="M232" s="843">
        <v>0</v>
      </c>
      <c r="N232" s="740" t="s">
        <v>842</v>
      </c>
      <c r="O232" s="53">
        <v>0</v>
      </c>
      <c r="P232" s="835" t="s">
        <v>842</v>
      </c>
      <c r="Q232" s="843">
        <v>0</v>
      </c>
      <c r="R232" s="740" t="s">
        <v>842</v>
      </c>
      <c r="S232" s="226"/>
      <c r="U232" s="838">
        <f t="shared" si="23"/>
        <v>1.25</v>
      </c>
      <c r="V232" s="839">
        <v>1.25</v>
      </c>
      <c r="W232" s="591">
        <v>0</v>
      </c>
      <c r="X232" s="838">
        <f t="shared" si="24"/>
        <v>31</v>
      </c>
      <c r="Y232" s="839">
        <v>23</v>
      </c>
      <c r="Z232" s="591">
        <v>8</v>
      </c>
      <c r="AA232" s="844">
        <v>1</v>
      </c>
      <c r="AB232" s="760">
        <v>1</v>
      </c>
      <c r="AC232" s="760">
        <v>0</v>
      </c>
      <c r="AD232" s="839">
        <v>1</v>
      </c>
      <c r="AE232" s="839">
        <v>0</v>
      </c>
      <c r="AF232" s="845" t="str">
        <f t="shared" si="22"/>
        <v>FDSB226-WW - Sounder beacon base, White LED, Indicator Mode</v>
      </c>
    </row>
    <row r="233" spans="1:32" hidden="1" outlineLevel="1">
      <c r="A233" s="224"/>
      <c r="B233" s="641" t="s">
        <v>919</v>
      </c>
      <c r="C233" s="842">
        <v>0</v>
      </c>
      <c r="D233" s="835" t="s">
        <v>842</v>
      </c>
      <c r="E233" s="843">
        <v>0</v>
      </c>
      <c r="F233" s="740" t="s">
        <v>842</v>
      </c>
      <c r="G233" s="53">
        <v>0</v>
      </c>
      <c r="H233" s="835" t="s">
        <v>842</v>
      </c>
      <c r="I233" s="843">
        <v>0</v>
      </c>
      <c r="J233" s="740" t="s">
        <v>842</v>
      </c>
      <c r="K233" s="53">
        <v>0</v>
      </c>
      <c r="L233" s="835" t="s">
        <v>842</v>
      </c>
      <c r="M233" s="843">
        <v>0</v>
      </c>
      <c r="N233" s="740" t="s">
        <v>842</v>
      </c>
      <c r="O233" s="53">
        <v>0</v>
      </c>
      <c r="P233" s="835" t="s">
        <v>842</v>
      </c>
      <c r="Q233" s="843">
        <v>0</v>
      </c>
      <c r="R233" s="740" t="s">
        <v>842</v>
      </c>
      <c r="S233" s="226"/>
      <c r="U233" s="838">
        <f t="shared" si="23"/>
        <v>1</v>
      </c>
      <c r="V233" s="839">
        <v>1</v>
      </c>
      <c r="W233" s="591">
        <v>0</v>
      </c>
      <c r="X233" s="838">
        <f t="shared" si="24"/>
        <v>40</v>
      </c>
      <c r="Y233" s="839">
        <v>40</v>
      </c>
      <c r="Z233" s="591">
        <v>0</v>
      </c>
      <c r="AA233" s="844">
        <v>1</v>
      </c>
      <c r="AB233" s="760">
        <v>1</v>
      </c>
      <c r="AC233" s="760">
        <v>0</v>
      </c>
      <c r="AD233" s="839">
        <v>0</v>
      </c>
      <c r="AE233" s="839">
        <v>0</v>
      </c>
      <c r="AF233" s="845" t="str">
        <f t="shared" si="22"/>
        <v>DBS728 - Sounder beacon interbase, Sound and Light High</v>
      </c>
    </row>
    <row r="234" spans="1:32" hidden="1" outlineLevel="1">
      <c r="A234" s="224"/>
      <c r="B234" s="641" t="s">
        <v>920</v>
      </c>
      <c r="C234" s="842">
        <v>0</v>
      </c>
      <c r="D234" s="835" t="s">
        <v>842</v>
      </c>
      <c r="E234" s="843">
        <v>0</v>
      </c>
      <c r="F234" s="740" t="s">
        <v>842</v>
      </c>
      <c r="G234" s="53">
        <v>0</v>
      </c>
      <c r="H234" s="835" t="s">
        <v>842</v>
      </c>
      <c r="I234" s="843">
        <v>0</v>
      </c>
      <c r="J234" s="740" t="s">
        <v>842</v>
      </c>
      <c r="K234" s="53">
        <v>0</v>
      </c>
      <c r="L234" s="835" t="s">
        <v>842</v>
      </c>
      <c r="M234" s="843">
        <v>0</v>
      </c>
      <c r="N234" s="740" t="s">
        <v>842</v>
      </c>
      <c r="O234" s="53">
        <v>0</v>
      </c>
      <c r="P234" s="835" t="s">
        <v>842</v>
      </c>
      <c r="Q234" s="843">
        <v>0</v>
      </c>
      <c r="R234" s="740" t="s">
        <v>842</v>
      </c>
      <c r="S234" s="226"/>
      <c r="U234" s="838">
        <f t="shared" si="23"/>
        <v>1</v>
      </c>
      <c r="V234" s="839">
        <v>1</v>
      </c>
      <c r="W234" s="591">
        <v>0</v>
      </c>
      <c r="X234" s="838">
        <f t="shared" si="24"/>
        <v>23</v>
      </c>
      <c r="Y234" s="839">
        <v>23</v>
      </c>
      <c r="Z234" s="591">
        <v>0</v>
      </c>
      <c r="AA234" s="844">
        <v>1</v>
      </c>
      <c r="AB234" s="760">
        <v>1</v>
      </c>
      <c r="AC234" s="760">
        <v>0</v>
      </c>
      <c r="AD234" s="839">
        <v>0</v>
      </c>
      <c r="AE234" s="839">
        <v>0</v>
      </c>
      <c r="AF234" s="845" t="str">
        <f t="shared" si="22"/>
        <v>DBS728 - Sounder beacon interbase, Sound and Light Low</v>
      </c>
    </row>
    <row r="235" spans="1:32" hidden="1" outlineLevel="1">
      <c r="A235" s="224"/>
      <c r="B235" s="641" t="s">
        <v>921</v>
      </c>
      <c r="C235" s="842">
        <v>0</v>
      </c>
      <c r="D235" s="835" t="s">
        <v>842</v>
      </c>
      <c r="E235" s="843">
        <v>0</v>
      </c>
      <c r="F235" s="740" t="s">
        <v>842</v>
      </c>
      <c r="G235" s="53">
        <v>0</v>
      </c>
      <c r="H235" s="835" t="s">
        <v>842</v>
      </c>
      <c r="I235" s="843">
        <v>0</v>
      </c>
      <c r="J235" s="740" t="s">
        <v>842</v>
      </c>
      <c r="K235" s="53">
        <v>0</v>
      </c>
      <c r="L235" s="835" t="s">
        <v>842</v>
      </c>
      <c r="M235" s="843">
        <v>0</v>
      </c>
      <c r="N235" s="740" t="s">
        <v>842</v>
      </c>
      <c r="O235" s="53">
        <v>0</v>
      </c>
      <c r="P235" s="835" t="s">
        <v>842</v>
      </c>
      <c r="Q235" s="843">
        <v>0</v>
      </c>
      <c r="R235" s="740" t="s">
        <v>842</v>
      </c>
      <c r="S235" s="226"/>
      <c r="U235" s="838">
        <f t="shared" si="23"/>
        <v>1</v>
      </c>
      <c r="V235" s="839">
        <v>1</v>
      </c>
      <c r="W235" s="591">
        <v>0</v>
      </c>
      <c r="X235" s="838">
        <f t="shared" si="24"/>
        <v>15</v>
      </c>
      <c r="Y235" s="839">
        <v>15</v>
      </c>
      <c r="Z235" s="591">
        <v>0</v>
      </c>
      <c r="AA235" s="844">
        <v>1</v>
      </c>
      <c r="AB235" s="760">
        <v>1</v>
      </c>
      <c r="AC235" s="760">
        <v>0</v>
      </c>
      <c r="AD235" s="839">
        <v>0</v>
      </c>
      <c r="AE235" s="839">
        <v>0</v>
      </c>
      <c r="AF235" s="845" t="str">
        <f t="shared" si="22"/>
        <v>DBS728 - Sounder beacon interbase, Sound Only</v>
      </c>
    </row>
    <row r="236" spans="1:32" hidden="1" outlineLevel="1">
      <c r="A236" s="224"/>
      <c r="B236" s="641" t="s">
        <v>922</v>
      </c>
      <c r="C236" s="842">
        <v>0</v>
      </c>
      <c r="D236" s="835" t="s">
        <v>842</v>
      </c>
      <c r="E236" s="843">
        <v>0</v>
      </c>
      <c r="F236" s="740" t="s">
        <v>842</v>
      </c>
      <c r="G236" s="53">
        <v>0</v>
      </c>
      <c r="H236" s="835" t="s">
        <v>842</v>
      </c>
      <c r="I236" s="843">
        <v>0</v>
      </c>
      <c r="J236" s="740" t="s">
        <v>842</v>
      </c>
      <c r="K236" s="53">
        <v>0</v>
      </c>
      <c r="L236" s="835" t="s">
        <v>842</v>
      </c>
      <c r="M236" s="843">
        <v>0</v>
      </c>
      <c r="N236" s="740" t="s">
        <v>842</v>
      </c>
      <c r="O236" s="53">
        <v>0</v>
      </c>
      <c r="P236" s="835" t="s">
        <v>842</v>
      </c>
      <c r="Q236" s="843">
        <v>0</v>
      </c>
      <c r="R236" s="740" t="s">
        <v>842</v>
      </c>
      <c r="S236" s="226"/>
      <c r="U236" s="838">
        <f t="shared" si="23"/>
        <v>1</v>
      </c>
      <c r="V236" s="839">
        <v>1</v>
      </c>
      <c r="W236" s="591">
        <v>0</v>
      </c>
      <c r="X236" s="838">
        <f t="shared" si="24"/>
        <v>41</v>
      </c>
      <c r="Y236" s="839">
        <v>41</v>
      </c>
      <c r="Z236" s="591">
        <v>0</v>
      </c>
      <c r="AA236" s="844">
        <v>1</v>
      </c>
      <c r="AB236" s="760">
        <v>1</v>
      </c>
      <c r="AC236" s="760">
        <v>0</v>
      </c>
      <c r="AD236" s="839">
        <v>0</v>
      </c>
      <c r="AE236" s="839">
        <v>0</v>
      </c>
      <c r="AF236" s="845" t="str">
        <f t="shared" si="22"/>
        <v>DBS729 - Sounder beacon interbase, Sound and Light High</v>
      </c>
    </row>
    <row r="237" spans="1:32" hidden="1" outlineLevel="1">
      <c r="A237" s="224"/>
      <c r="B237" s="641" t="s">
        <v>923</v>
      </c>
      <c r="C237" s="842">
        <v>0</v>
      </c>
      <c r="D237" s="835" t="s">
        <v>842</v>
      </c>
      <c r="E237" s="843">
        <v>0</v>
      </c>
      <c r="F237" s="740" t="s">
        <v>842</v>
      </c>
      <c r="G237" s="53">
        <v>0</v>
      </c>
      <c r="H237" s="835" t="s">
        <v>842</v>
      </c>
      <c r="I237" s="843">
        <v>0</v>
      </c>
      <c r="J237" s="740" t="s">
        <v>842</v>
      </c>
      <c r="K237" s="53">
        <v>0</v>
      </c>
      <c r="L237" s="835" t="s">
        <v>842</v>
      </c>
      <c r="M237" s="843">
        <v>0</v>
      </c>
      <c r="N237" s="740" t="s">
        <v>842</v>
      </c>
      <c r="O237" s="53">
        <v>0</v>
      </c>
      <c r="P237" s="835" t="s">
        <v>842</v>
      </c>
      <c r="Q237" s="843">
        <v>0</v>
      </c>
      <c r="R237" s="740" t="s">
        <v>842</v>
      </c>
      <c r="S237" s="226"/>
      <c r="U237" s="838">
        <f t="shared" si="23"/>
        <v>1</v>
      </c>
      <c r="V237" s="839">
        <v>1</v>
      </c>
      <c r="W237" s="591">
        <v>0</v>
      </c>
      <c r="X237" s="838">
        <f t="shared" si="24"/>
        <v>30</v>
      </c>
      <c r="Y237" s="839">
        <v>30</v>
      </c>
      <c r="Z237" s="591">
        <v>0</v>
      </c>
      <c r="AA237" s="844">
        <v>1</v>
      </c>
      <c r="AB237" s="760">
        <v>1</v>
      </c>
      <c r="AC237" s="760">
        <v>0</v>
      </c>
      <c r="AD237" s="839">
        <v>0</v>
      </c>
      <c r="AE237" s="839">
        <v>0</v>
      </c>
      <c r="AF237" s="845" t="str">
        <f t="shared" si="22"/>
        <v>DBS729 - Sounder beacon interbase, Sound and Light Mid</v>
      </c>
    </row>
    <row r="238" spans="1:32" hidden="1" outlineLevel="1">
      <c r="A238" s="224"/>
      <c r="B238" s="641" t="s">
        <v>924</v>
      </c>
      <c r="C238" s="842">
        <v>0</v>
      </c>
      <c r="D238" s="835" t="s">
        <v>842</v>
      </c>
      <c r="E238" s="843">
        <v>0</v>
      </c>
      <c r="F238" s="740" t="s">
        <v>842</v>
      </c>
      <c r="G238" s="53">
        <v>0</v>
      </c>
      <c r="H238" s="835" t="s">
        <v>842</v>
      </c>
      <c r="I238" s="843">
        <v>0</v>
      </c>
      <c r="J238" s="740" t="s">
        <v>842</v>
      </c>
      <c r="K238" s="53">
        <v>0</v>
      </c>
      <c r="L238" s="835" t="s">
        <v>842</v>
      </c>
      <c r="M238" s="843">
        <v>0</v>
      </c>
      <c r="N238" s="740" t="s">
        <v>842</v>
      </c>
      <c r="O238" s="53">
        <v>0</v>
      </c>
      <c r="P238" s="835" t="s">
        <v>842</v>
      </c>
      <c r="Q238" s="843">
        <v>0</v>
      </c>
      <c r="R238" s="740" t="s">
        <v>842</v>
      </c>
      <c r="S238" s="226"/>
      <c r="U238" s="838">
        <f t="shared" si="23"/>
        <v>1</v>
      </c>
      <c r="V238" s="839">
        <v>1</v>
      </c>
      <c r="W238" s="591">
        <v>0</v>
      </c>
      <c r="X238" s="838">
        <f t="shared" si="24"/>
        <v>20</v>
      </c>
      <c r="Y238" s="839">
        <v>20</v>
      </c>
      <c r="Z238" s="591">
        <v>0</v>
      </c>
      <c r="AA238" s="844">
        <v>1</v>
      </c>
      <c r="AB238" s="760">
        <v>1</v>
      </c>
      <c r="AC238" s="760">
        <v>0</v>
      </c>
      <c r="AD238" s="839">
        <v>0</v>
      </c>
      <c r="AE238" s="839">
        <v>0</v>
      </c>
      <c r="AF238" s="845" t="str">
        <f t="shared" si="22"/>
        <v>DBS729 - Sounder beacon interbase, Sound and Light Low</v>
      </c>
    </row>
    <row r="239" spans="1:32" hidden="1" outlineLevel="1">
      <c r="A239" s="224"/>
      <c r="B239" s="641" t="s">
        <v>925</v>
      </c>
      <c r="C239" s="842">
        <v>0</v>
      </c>
      <c r="D239" s="835" t="s">
        <v>842</v>
      </c>
      <c r="E239" s="843">
        <v>0</v>
      </c>
      <c r="F239" s="740" t="s">
        <v>842</v>
      </c>
      <c r="G239" s="53">
        <v>0</v>
      </c>
      <c r="H239" s="835" t="s">
        <v>842</v>
      </c>
      <c r="I239" s="843">
        <v>0</v>
      </c>
      <c r="J239" s="740" t="s">
        <v>842</v>
      </c>
      <c r="K239" s="53">
        <v>0</v>
      </c>
      <c r="L239" s="835" t="s">
        <v>842</v>
      </c>
      <c r="M239" s="843">
        <v>0</v>
      </c>
      <c r="N239" s="740" t="s">
        <v>842</v>
      </c>
      <c r="O239" s="53">
        <v>0</v>
      </c>
      <c r="P239" s="835" t="s">
        <v>842</v>
      </c>
      <c r="Q239" s="843">
        <v>0</v>
      </c>
      <c r="R239" s="740" t="s">
        <v>842</v>
      </c>
      <c r="S239" s="226"/>
      <c r="U239" s="838">
        <f t="shared" si="23"/>
        <v>1</v>
      </c>
      <c r="V239" s="839">
        <v>1</v>
      </c>
      <c r="W239" s="591">
        <v>0</v>
      </c>
      <c r="X239" s="838">
        <f t="shared" si="24"/>
        <v>15</v>
      </c>
      <c r="Y239" s="839">
        <v>15</v>
      </c>
      <c r="Z239" s="591">
        <v>0</v>
      </c>
      <c r="AA239" s="844">
        <v>1</v>
      </c>
      <c r="AB239" s="760">
        <v>1</v>
      </c>
      <c r="AC239" s="760">
        <v>0</v>
      </c>
      <c r="AD239" s="839">
        <v>0</v>
      </c>
      <c r="AE239" s="839">
        <v>0</v>
      </c>
      <c r="AF239" s="845" t="str">
        <f t="shared" si="22"/>
        <v>DBS729 - Sounder beacon interbase, Sound Only</v>
      </c>
    </row>
    <row r="240" spans="1:32" hidden="1">
      <c r="A240" s="224"/>
      <c r="B240" s="641"/>
      <c r="C240" s="842"/>
      <c r="D240" s="740"/>
      <c r="E240" s="842"/>
      <c r="F240" s="255"/>
      <c r="G240" s="53"/>
      <c r="H240" s="255"/>
      <c r="I240" s="842"/>
      <c r="J240" s="255"/>
      <c r="K240" s="53"/>
      <c r="L240" s="255"/>
      <c r="M240" s="842"/>
      <c r="N240" s="255"/>
      <c r="O240" s="53"/>
      <c r="P240" s="255"/>
      <c r="Q240" s="842"/>
      <c r="R240" s="255"/>
      <c r="S240" s="226"/>
      <c r="U240" s="859"/>
      <c r="V240" s="839"/>
      <c r="W240" s="591"/>
      <c r="X240" s="859"/>
      <c r="Y240" s="839"/>
      <c r="Z240" s="591"/>
      <c r="AA240" s="844"/>
      <c r="AB240" s="760"/>
      <c r="AC240" s="760"/>
      <c r="AD240" s="839"/>
      <c r="AE240" s="839"/>
      <c r="AF240" s="845">
        <f t="shared" si="22"/>
        <v>0</v>
      </c>
    </row>
    <row r="241" spans="1:32" hidden="1">
      <c r="A241" s="224"/>
      <c r="B241" s="641"/>
      <c r="C241" s="842"/>
      <c r="D241" s="740"/>
      <c r="E241" s="842"/>
      <c r="F241" s="255"/>
      <c r="G241" s="53"/>
      <c r="H241" s="255"/>
      <c r="I241" s="842"/>
      <c r="J241" s="255"/>
      <c r="K241" s="53"/>
      <c r="L241" s="255"/>
      <c r="M241" s="842"/>
      <c r="N241" s="255"/>
      <c r="O241" s="53"/>
      <c r="P241" s="255"/>
      <c r="Q241" s="842"/>
      <c r="R241" s="255"/>
      <c r="S241" s="226"/>
      <c r="U241" s="859"/>
      <c r="V241" s="839"/>
      <c r="W241" s="591"/>
      <c r="X241" s="859"/>
      <c r="Y241" s="839"/>
      <c r="Z241" s="591"/>
      <c r="AA241" s="844"/>
      <c r="AB241" s="760"/>
      <c r="AC241" s="760"/>
      <c r="AD241" s="839"/>
      <c r="AE241" s="839"/>
      <c r="AF241" s="845">
        <f t="shared" si="22"/>
        <v>0</v>
      </c>
    </row>
    <row r="242" spans="1:32" hidden="1">
      <c r="A242" s="224"/>
      <c r="B242" s="641"/>
      <c r="C242" s="842"/>
      <c r="D242" s="740"/>
      <c r="E242" s="842"/>
      <c r="F242" s="255"/>
      <c r="G242" s="53"/>
      <c r="H242" s="255"/>
      <c r="I242" s="842"/>
      <c r="J242" s="255"/>
      <c r="K242" s="53"/>
      <c r="L242" s="255"/>
      <c r="M242" s="842"/>
      <c r="N242" s="255"/>
      <c r="O242" s="53"/>
      <c r="P242" s="255"/>
      <c r="Q242" s="842"/>
      <c r="R242" s="255"/>
      <c r="S242" s="226"/>
      <c r="U242" s="859"/>
      <c r="V242" s="839"/>
      <c r="W242" s="591"/>
      <c r="X242" s="859"/>
      <c r="Y242" s="839"/>
      <c r="Z242" s="591"/>
      <c r="AA242" s="844"/>
      <c r="AB242" s="760"/>
      <c r="AC242" s="760"/>
      <c r="AD242" s="839"/>
      <c r="AE242" s="839"/>
      <c r="AF242" s="845">
        <f t="shared" si="22"/>
        <v>0</v>
      </c>
    </row>
    <row r="243" spans="1:32" hidden="1">
      <c r="A243" s="224"/>
      <c r="B243" s="641"/>
      <c r="C243" s="842"/>
      <c r="D243" s="740"/>
      <c r="E243" s="842"/>
      <c r="F243" s="255"/>
      <c r="G243" s="53"/>
      <c r="H243" s="255"/>
      <c r="I243" s="842"/>
      <c r="J243" s="255"/>
      <c r="K243" s="53"/>
      <c r="L243" s="255"/>
      <c r="M243" s="842"/>
      <c r="N243" s="255"/>
      <c r="O243" s="53"/>
      <c r="P243" s="255"/>
      <c r="Q243" s="842"/>
      <c r="R243" s="255"/>
      <c r="S243" s="226"/>
      <c r="U243" s="859"/>
      <c r="V243" s="839"/>
      <c r="W243" s="591"/>
      <c r="X243" s="859"/>
      <c r="Y243" s="839"/>
      <c r="Z243" s="591"/>
      <c r="AA243" s="844"/>
      <c r="AB243" s="760"/>
      <c r="AC243" s="760"/>
      <c r="AD243" s="839"/>
      <c r="AE243" s="839"/>
      <c r="AF243" s="845">
        <f t="shared" si="22"/>
        <v>0</v>
      </c>
    </row>
    <row r="244" spans="1:32" hidden="1">
      <c r="A244" s="224"/>
      <c r="B244" s="641"/>
      <c r="C244" s="842"/>
      <c r="D244" s="740"/>
      <c r="E244" s="842"/>
      <c r="F244" s="255"/>
      <c r="G244" s="53"/>
      <c r="H244" s="255"/>
      <c r="I244" s="842"/>
      <c r="J244" s="255"/>
      <c r="K244" s="53"/>
      <c r="L244" s="255"/>
      <c r="M244" s="842"/>
      <c r="N244" s="255"/>
      <c r="O244" s="53"/>
      <c r="P244" s="255"/>
      <c r="Q244" s="842"/>
      <c r="R244" s="255"/>
      <c r="S244" s="226"/>
      <c r="U244" s="859"/>
      <c r="V244" s="839"/>
      <c r="W244" s="591"/>
      <c r="X244" s="859"/>
      <c r="Y244" s="839"/>
      <c r="Z244" s="591"/>
      <c r="AA244" s="844"/>
      <c r="AB244" s="760"/>
      <c r="AC244" s="760"/>
      <c r="AD244" s="839"/>
      <c r="AE244" s="839"/>
      <c r="AF244" s="845">
        <f t="shared" ref="AF244:AF275" si="25">B244</f>
        <v>0</v>
      </c>
    </row>
    <row r="245" spans="1:32" hidden="1">
      <c r="A245" s="224"/>
      <c r="B245" s="641"/>
      <c r="C245" s="842"/>
      <c r="D245" s="740"/>
      <c r="E245" s="842"/>
      <c r="F245" s="255"/>
      <c r="G245" s="53"/>
      <c r="H245" s="255"/>
      <c r="I245" s="842"/>
      <c r="J245" s="255"/>
      <c r="K245" s="53"/>
      <c r="L245" s="255"/>
      <c r="M245" s="842"/>
      <c r="N245" s="255"/>
      <c r="O245" s="53"/>
      <c r="P245" s="255"/>
      <c r="Q245" s="842"/>
      <c r="R245" s="255"/>
      <c r="S245" s="226"/>
      <c r="U245" s="859"/>
      <c r="V245" s="839"/>
      <c r="W245" s="591"/>
      <c r="X245" s="859"/>
      <c r="Y245" s="839"/>
      <c r="Z245" s="591"/>
      <c r="AA245" s="844"/>
      <c r="AB245" s="760"/>
      <c r="AC245" s="760"/>
      <c r="AD245" s="839"/>
      <c r="AE245" s="839"/>
      <c r="AF245" s="845">
        <f t="shared" si="25"/>
        <v>0</v>
      </c>
    </row>
    <row r="246" spans="1:32" hidden="1">
      <c r="A246" s="224"/>
      <c r="B246" s="641"/>
      <c r="C246" s="842"/>
      <c r="D246" s="740"/>
      <c r="E246" s="842"/>
      <c r="F246" s="255"/>
      <c r="G246" s="53"/>
      <c r="H246" s="255"/>
      <c r="I246" s="842"/>
      <c r="J246" s="255"/>
      <c r="K246" s="53"/>
      <c r="L246" s="255"/>
      <c r="M246" s="842"/>
      <c r="N246" s="255"/>
      <c r="O246" s="53"/>
      <c r="P246" s="255"/>
      <c r="Q246" s="842"/>
      <c r="R246" s="255"/>
      <c r="S246" s="226"/>
      <c r="U246" s="859"/>
      <c r="V246" s="839"/>
      <c r="W246" s="591"/>
      <c r="X246" s="859"/>
      <c r="Y246" s="839"/>
      <c r="Z246" s="591"/>
      <c r="AA246" s="844"/>
      <c r="AB246" s="760"/>
      <c r="AC246" s="760"/>
      <c r="AD246" s="839"/>
      <c r="AE246" s="839"/>
      <c r="AF246" s="845">
        <f t="shared" si="25"/>
        <v>0</v>
      </c>
    </row>
    <row r="247" spans="1:32" hidden="1">
      <c r="A247" s="224"/>
      <c r="B247" s="641"/>
      <c r="C247" s="842"/>
      <c r="D247" s="740"/>
      <c r="E247" s="842"/>
      <c r="F247" s="255"/>
      <c r="G247" s="53"/>
      <c r="H247" s="255"/>
      <c r="I247" s="842"/>
      <c r="J247" s="255"/>
      <c r="K247" s="53"/>
      <c r="L247" s="255"/>
      <c r="M247" s="842"/>
      <c r="N247" s="255"/>
      <c r="O247" s="53"/>
      <c r="P247" s="255"/>
      <c r="Q247" s="842"/>
      <c r="R247" s="255"/>
      <c r="S247" s="226"/>
      <c r="U247" s="859"/>
      <c r="V247" s="839"/>
      <c r="W247" s="591"/>
      <c r="X247" s="859"/>
      <c r="Y247" s="839"/>
      <c r="Z247" s="591"/>
      <c r="AA247" s="844"/>
      <c r="AB247" s="760"/>
      <c r="AC247" s="760"/>
      <c r="AD247" s="839"/>
      <c r="AE247" s="839"/>
      <c r="AF247" s="845">
        <f t="shared" si="25"/>
        <v>0</v>
      </c>
    </row>
    <row r="248" spans="1:32" hidden="1">
      <c r="A248" s="224"/>
      <c r="B248" s="641"/>
      <c r="C248" s="842"/>
      <c r="D248" s="740"/>
      <c r="E248" s="842"/>
      <c r="F248" s="255"/>
      <c r="G248" s="53"/>
      <c r="H248" s="255"/>
      <c r="I248" s="842"/>
      <c r="J248" s="255"/>
      <c r="K248" s="53"/>
      <c r="L248" s="255"/>
      <c r="M248" s="842"/>
      <c r="N248" s="255"/>
      <c r="O248" s="53"/>
      <c r="P248" s="255"/>
      <c r="Q248" s="842"/>
      <c r="R248" s="255"/>
      <c r="S248" s="226"/>
      <c r="U248" s="859"/>
      <c r="V248" s="839"/>
      <c r="W248" s="591"/>
      <c r="X248" s="859"/>
      <c r="Y248" s="839"/>
      <c r="Z248" s="591"/>
      <c r="AA248" s="844"/>
      <c r="AB248" s="760"/>
      <c r="AC248" s="760"/>
      <c r="AD248" s="839"/>
      <c r="AE248" s="839"/>
      <c r="AF248" s="845">
        <f t="shared" si="25"/>
        <v>0</v>
      </c>
    </row>
    <row r="249" spans="1:32" hidden="1">
      <c r="A249" s="224"/>
      <c r="B249" s="641"/>
      <c r="C249" s="842"/>
      <c r="D249" s="740"/>
      <c r="E249" s="842"/>
      <c r="F249" s="255"/>
      <c r="G249" s="53"/>
      <c r="H249" s="255"/>
      <c r="I249" s="842"/>
      <c r="J249" s="255"/>
      <c r="K249" s="53"/>
      <c r="L249" s="255"/>
      <c r="M249" s="842"/>
      <c r="N249" s="255"/>
      <c r="O249" s="53"/>
      <c r="P249" s="255"/>
      <c r="Q249" s="842"/>
      <c r="R249" s="255"/>
      <c r="S249" s="226"/>
      <c r="U249" s="859"/>
      <c r="V249" s="839"/>
      <c r="W249" s="591"/>
      <c r="X249" s="859"/>
      <c r="Y249" s="839"/>
      <c r="Z249" s="591"/>
      <c r="AA249" s="844"/>
      <c r="AB249" s="760"/>
      <c r="AC249" s="760"/>
      <c r="AD249" s="839"/>
      <c r="AE249" s="839"/>
      <c r="AF249" s="845">
        <f t="shared" si="25"/>
        <v>0</v>
      </c>
    </row>
    <row r="250" spans="1:32" collapsed="1">
      <c r="A250" s="224"/>
      <c r="B250" s="665" t="s">
        <v>926</v>
      </c>
      <c r="C250" s="849"/>
      <c r="D250" s="849"/>
      <c r="E250" s="849"/>
      <c r="F250" s="849"/>
      <c r="G250" s="849"/>
      <c r="H250" s="849"/>
      <c r="I250" s="849"/>
      <c r="J250" s="849"/>
      <c r="K250" s="849"/>
      <c r="L250" s="849"/>
      <c r="M250" s="849"/>
      <c r="N250" s="849"/>
      <c r="O250" s="849"/>
      <c r="P250" s="849"/>
      <c r="Q250" s="849"/>
      <c r="R250" s="850"/>
      <c r="S250" s="249"/>
      <c r="U250" s="862"/>
      <c r="V250" s="854"/>
      <c r="W250" s="605"/>
      <c r="X250" s="861"/>
      <c r="Y250" s="852"/>
      <c r="Z250" s="605"/>
      <c r="AA250" s="853"/>
      <c r="AB250" s="854"/>
      <c r="AC250" s="854"/>
      <c r="AD250" s="854"/>
      <c r="AE250" s="854"/>
      <c r="AF250" s="855" t="str">
        <f t="shared" si="25"/>
        <v>Alarm devices - Sound and Voice and Light (Beacon)</v>
      </c>
    </row>
    <row r="251" spans="1:32" hidden="1" outlineLevel="1">
      <c r="A251" s="224"/>
      <c r="B251" s="663" t="s">
        <v>927</v>
      </c>
      <c r="C251" s="842">
        <v>0</v>
      </c>
      <c r="D251" s="835" t="s">
        <v>842</v>
      </c>
      <c r="E251" s="843">
        <v>0</v>
      </c>
      <c r="F251" s="740" t="s">
        <v>842</v>
      </c>
      <c r="G251" s="53">
        <v>0</v>
      </c>
      <c r="H251" s="835" t="s">
        <v>842</v>
      </c>
      <c r="I251" s="843">
        <v>0</v>
      </c>
      <c r="J251" s="740" t="s">
        <v>842</v>
      </c>
      <c r="K251" s="53">
        <v>0</v>
      </c>
      <c r="L251" s="835" t="s">
        <v>842</v>
      </c>
      <c r="M251" s="843">
        <v>0</v>
      </c>
      <c r="N251" s="740" t="s">
        <v>842</v>
      </c>
      <c r="O251" s="53">
        <v>0</v>
      </c>
      <c r="P251" s="835" t="s">
        <v>842</v>
      </c>
      <c r="Q251" s="843">
        <v>0</v>
      </c>
      <c r="R251" s="740" t="s">
        <v>842</v>
      </c>
      <c r="S251" s="226"/>
      <c r="U251" s="838">
        <f t="shared" ref="U251:U266" si="26">V251+W251</f>
        <v>1.25</v>
      </c>
      <c r="V251" s="839">
        <v>1.25</v>
      </c>
      <c r="W251" s="591">
        <v>0</v>
      </c>
      <c r="X251" s="838">
        <f t="shared" ref="X251:X266" si="27">Y251+Z251</f>
        <v>111</v>
      </c>
      <c r="Y251" s="839">
        <v>23</v>
      </c>
      <c r="Z251" s="591">
        <v>88</v>
      </c>
      <c r="AA251" s="844">
        <v>1</v>
      </c>
      <c r="AB251" s="760">
        <v>1</v>
      </c>
      <c r="AC251" s="760">
        <v>0</v>
      </c>
      <c r="AD251" s="839">
        <v>1</v>
      </c>
      <c r="AE251" s="839">
        <v>1</v>
      </c>
      <c r="AF251" s="845" t="str">
        <f t="shared" si="25"/>
        <v>FDS227-RR, FDS227-WR - Voice sounder beacon, Red LED, High Intensity</v>
      </c>
    </row>
    <row r="252" spans="1:32" hidden="1" outlineLevel="1">
      <c r="A252" s="224"/>
      <c r="B252" s="664" t="s">
        <v>928</v>
      </c>
      <c r="C252" s="842">
        <v>0</v>
      </c>
      <c r="D252" s="835" t="s">
        <v>842</v>
      </c>
      <c r="E252" s="843">
        <v>0</v>
      </c>
      <c r="F252" s="740" t="s">
        <v>842</v>
      </c>
      <c r="G252" s="53">
        <v>0</v>
      </c>
      <c r="H252" s="835" t="s">
        <v>842</v>
      </c>
      <c r="I252" s="843">
        <v>0</v>
      </c>
      <c r="J252" s="740" t="s">
        <v>842</v>
      </c>
      <c r="K252" s="53">
        <v>0</v>
      </c>
      <c r="L252" s="835" t="s">
        <v>842</v>
      </c>
      <c r="M252" s="843">
        <v>0</v>
      </c>
      <c r="N252" s="740" t="s">
        <v>842</v>
      </c>
      <c r="O252" s="53">
        <v>0</v>
      </c>
      <c r="P252" s="835" t="s">
        <v>842</v>
      </c>
      <c r="Q252" s="843">
        <v>0</v>
      </c>
      <c r="R252" s="740" t="s">
        <v>842</v>
      </c>
      <c r="S252" s="226"/>
      <c r="U252" s="838">
        <f t="shared" si="26"/>
        <v>1.25</v>
      </c>
      <c r="V252" s="839">
        <v>1.25</v>
      </c>
      <c r="W252" s="591">
        <v>0</v>
      </c>
      <c r="X252" s="838">
        <f t="shared" si="27"/>
        <v>81</v>
      </c>
      <c r="Y252" s="839">
        <v>23</v>
      </c>
      <c r="Z252" s="591">
        <v>58</v>
      </c>
      <c r="AA252" s="844">
        <v>1</v>
      </c>
      <c r="AB252" s="760">
        <v>1</v>
      </c>
      <c r="AC252" s="760">
        <v>0</v>
      </c>
      <c r="AD252" s="839">
        <v>1</v>
      </c>
      <c r="AE252" s="839">
        <v>1</v>
      </c>
      <c r="AF252" s="845" t="str">
        <f t="shared" si="25"/>
        <v>FDS227-RR, FDS227-WR - Voice sounder beacon, Red LED, Middle Intensity</v>
      </c>
    </row>
    <row r="253" spans="1:32" hidden="1" outlineLevel="1">
      <c r="A253" s="224"/>
      <c r="B253" s="664" t="s">
        <v>929</v>
      </c>
      <c r="C253" s="842">
        <v>0</v>
      </c>
      <c r="D253" s="835" t="s">
        <v>842</v>
      </c>
      <c r="E253" s="843">
        <v>0</v>
      </c>
      <c r="F253" s="740" t="s">
        <v>842</v>
      </c>
      <c r="G253" s="53">
        <v>0</v>
      </c>
      <c r="H253" s="835" t="s">
        <v>842</v>
      </c>
      <c r="I253" s="843">
        <v>0</v>
      </c>
      <c r="J253" s="740" t="s">
        <v>842</v>
      </c>
      <c r="K253" s="53">
        <v>0</v>
      </c>
      <c r="L253" s="835" t="s">
        <v>842</v>
      </c>
      <c r="M253" s="843">
        <v>0</v>
      </c>
      <c r="N253" s="740" t="s">
        <v>842</v>
      </c>
      <c r="O253" s="53">
        <v>0</v>
      </c>
      <c r="P253" s="835" t="s">
        <v>842</v>
      </c>
      <c r="Q253" s="843">
        <v>0</v>
      </c>
      <c r="R253" s="740" t="s">
        <v>842</v>
      </c>
      <c r="S253" s="226"/>
      <c r="U253" s="838">
        <f t="shared" si="26"/>
        <v>1.25</v>
      </c>
      <c r="V253" s="839">
        <v>1.25</v>
      </c>
      <c r="W253" s="591">
        <v>0</v>
      </c>
      <c r="X253" s="838">
        <f t="shared" si="27"/>
        <v>65</v>
      </c>
      <c r="Y253" s="839">
        <v>23</v>
      </c>
      <c r="Z253" s="591">
        <v>42</v>
      </c>
      <c r="AA253" s="844">
        <v>1</v>
      </c>
      <c r="AB253" s="760">
        <v>1</v>
      </c>
      <c r="AC253" s="760">
        <v>0</v>
      </c>
      <c r="AD253" s="839">
        <v>1</v>
      </c>
      <c r="AE253" s="839">
        <v>1</v>
      </c>
      <c r="AF253" s="845" t="str">
        <f t="shared" si="25"/>
        <v>FDS227-RR, FDS227-WR - Voice sounder beacon, Red LED, Low Intensity</v>
      </c>
    </row>
    <row r="254" spans="1:32" hidden="1" outlineLevel="1">
      <c r="A254" s="224"/>
      <c r="B254" s="664" t="s">
        <v>930</v>
      </c>
      <c r="C254" s="842">
        <v>0</v>
      </c>
      <c r="D254" s="835" t="s">
        <v>842</v>
      </c>
      <c r="E254" s="843">
        <v>0</v>
      </c>
      <c r="F254" s="740" t="s">
        <v>842</v>
      </c>
      <c r="G254" s="53">
        <v>0</v>
      </c>
      <c r="H254" s="835" t="s">
        <v>842</v>
      </c>
      <c r="I254" s="843">
        <v>0</v>
      </c>
      <c r="J254" s="740" t="s">
        <v>842</v>
      </c>
      <c r="K254" s="53">
        <v>0</v>
      </c>
      <c r="L254" s="835" t="s">
        <v>842</v>
      </c>
      <c r="M254" s="843">
        <v>0</v>
      </c>
      <c r="N254" s="740" t="s">
        <v>842</v>
      </c>
      <c r="O254" s="53">
        <v>0</v>
      </c>
      <c r="P254" s="835" t="s">
        <v>842</v>
      </c>
      <c r="Q254" s="843">
        <v>0</v>
      </c>
      <c r="R254" s="740" t="s">
        <v>842</v>
      </c>
      <c r="S254" s="226"/>
      <c r="U254" s="838">
        <f t="shared" si="26"/>
        <v>1.25</v>
      </c>
      <c r="V254" s="839">
        <v>1.25</v>
      </c>
      <c r="W254" s="591">
        <v>0</v>
      </c>
      <c r="X254" s="838">
        <f t="shared" si="27"/>
        <v>32</v>
      </c>
      <c r="Y254" s="839">
        <v>23</v>
      </c>
      <c r="Z254" s="591">
        <v>9</v>
      </c>
      <c r="AA254" s="844">
        <v>1</v>
      </c>
      <c r="AB254" s="760">
        <v>1</v>
      </c>
      <c r="AC254" s="760">
        <v>0</v>
      </c>
      <c r="AD254" s="839">
        <v>1</v>
      </c>
      <c r="AE254" s="839">
        <v>0</v>
      </c>
      <c r="AF254" s="845" t="str">
        <f t="shared" si="25"/>
        <v>FDS227-RR, FDS227-WR - Voice sounder beacon, Red LED, Indicator Mode</v>
      </c>
    </row>
    <row r="255" spans="1:32" hidden="1" outlineLevel="1">
      <c r="A255" s="224"/>
      <c r="B255" s="663" t="s">
        <v>931</v>
      </c>
      <c r="C255" s="842">
        <v>0</v>
      </c>
      <c r="D255" s="835" t="s">
        <v>842</v>
      </c>
      <c r="E255" s="843">
        <v>0</v>
      </c>
      <c r="F255" s="740" t="s">
        <v>842</v>
      </c>
      <c r="G255" s="53">
        <v>0</v>
      </c>
      <c r="H255" s="835" t="s">
        <v>842</v>
      </c>
      <c r="I255" s="843">
        <v>0</v>
      </c>
      <c r="J255" s="740" t="s">
        <v>842</v>
      </c>
      <c r="K255" s="53">
        <v>0</v>
      </c>
      <c r="L255" s="835" t="s">
        <v>842</v>
      </c>
      <c r="M255" s="843">
        <v>0</v>
      </c>
      <c r="N255" s="740" t="s">
        <v>842</v>
      </c>
      <c r="O255" s="53">
        <v>0</v>
      </c>
      <c r="P255" s="835" t="s">
        <v>842</v>
      </c>
      <c r="Q255" s="843">
        <v>0</v>
      </c>
      <c r="R255" s="740" t="s">
        <v>842</v>
      </c>
      <c r="S255" s="226"/>
      <c r="U255" s="838">
        <f t="shared" si="26"/>
        <v>1.25</v>
      </c>
      <c r="V255" s="839">
        <v>1.25</v>
      </c>
      <c r="W255" s="591">
        <v>0</v>
      </c>
      <c r="X255" s="838">
        <f t="shared" si="27"/>
        <v>110</v>
      </c>
      <c r="Y255" s="839">
        <v>23</v>
      </c>
      <c r="Z255" s="591">
        <v>87</v>
      </c>
      <c r="AA255" s="844">
        <v>1</v>
      </c>
      <c r="AB255" s="760">
        <v>1</v>
      </c>
      <c r="AC255" s="760">
        <v>0</v>
      </c>
      <c r="AD255" s="839">
        <v>1</v>
      </c>
      <c r="AE255" s="839">
        <v>1</v>
      </c>
      <c r="AF255" s="845" t="str">
        <f t="shared" si="25"/>
        <v>FDS227-WW, FDS227-RW - Voice sounder beacon, White LED, High Intensity</v>
      </c>
    </row>
    <row r="256" spans="1:32" hidden="1" outlineLevel="1">
      <c r="A256" s="224"/>
      <c r="B256" s="664" t="s">
        <v>932</v>
      </c>
      <c r="C256" s="842">
        <v>0</v>
      </c>
      <c r="D256" s="835" t="s">
        <v>842</v>
      </c>
      <c r="E256" s="843">
        <v>0</v>
      </c>
      <c r="F256" s="740" t="s">
        <v>842</v>
      </c>
      <c r="G256" s="53">
        <v>0</v>
      </c>
      <c r="H256" s="835" t="s">
        <v>842</v>
      </c>
      <c r="I256" s="843">
        <v>0</v>
      </c>
      <c r="J256" s="740" t="s">
        <v>842</v>
      </c>
      <c r="K256" s="53">
        <v>0</v>
      </c>
      <c r="L256" s="835" t="s">
        <v>842</v>
      </c>
      <c r="M256" s="843">
        <v>0</v>
      </c>
      <c r="N256" s="740" t="s">
        <v>842</v>
      </c>
      <c r="O256" s="53">
        <v>0</v>
      </c>
      <c r="P256" s="835" t="s">
        <v>842</v>
      </c>
      <c r="Q256" s="843">
        <v>0</v>
      </c>
      <c r="R256" s="740" t="s">
        <v>842</v>
      </c>
      <c r="S256" s="226"/>
      <c r="U256" s="838">
        <f t="shared" si="26"/>
        <v>1.25</v>
      </c>
      <c r="V256" s="839">
        <v>1.25</v>
      </c>
      <c r="W256" s="591">
        <v>0</v>
      </c>
      <c r="X256" s="838">
        <f t="shared" si="27"/>
        <v>63</v>
      </c>
      <c r="Y256" s="839">
        <v>23</v>
      </c>
      <c r="Z256" s="591">
        <v>40</v>
      </c>
      <c r="AA256" s="844">
        <v>1</v>
      </c>
      <c r="AB256" s="760">
        <v>1</v>
      </c>
      <c r="AC256" s="760">
        <v>0</v>
      </c>
      <c r="AD256" s="839">
        <v>1</v>
      </c>
      <c r="AE256" s="839">
        <v>1</v>
      </c>
      <c r="AF256" s="845" t="str">
        <f t="shared" si="25"/>
        <v>FDS227-WW, FDS227-RW - Voice sounder beacon, White LED, Middle Intensity</v>
      </c>
    </row>
    <row r="257" spans="1:32" hidden="1" outlineLevel="1">
      <c r="A257" s="224"/>
      <c r="B257" s="664" t="s">
        <v>933</v>
      </c>
      <c r="C257" s="842">
        <v>0</v>
      </c>
      <c r="D257" s="835" t="s">
        <v>842</v>
      </c>
      <c r="E257" s="843">
        <v>0</v>
      </c>
      <c r="F257" s="740" t="s">
        <v>842</v>
      </c>
      <c r="G257" s="53">
        <v>0</v>
      </c>
      <c r="H257" s="835" t="s">
        <v>842</v>
      </c>
      <c r="I257" s="843">
        <v>0</v>
      </c>
      <c r="J257" s="740" t="s">
        <v>842</v>
      </c>
      <c r="K257" s="53">
        <v>0</v>
      </c>
      <c r="L257" s="835" t="s">
        <v>842</v>
      </c>
      <c r="M257" s="843">
        <v>0</v>
      </c>
      <c r="N257" s="740" t="s">
        <v>842</v>
      </c>
      <c r="O257" s="53">
        <v>0</v>
      </c>
      <c r="P257" s="835" t="s">
        <v>842</v>
      </c>
      <c r="Q257" s="843">
        <v>0</v>
      </c>
      <c r="R257" s="740" t="s">
        <v>842</v>
      </c>
      <c r="S257" s="226"/>
      <c r="U257" s="838">
        <f t="shared" si="26"/>
        <v>1.25</v>
      </c>
      <c r="V257" s="839">
        <v>1.25</v>
      </c>
      <c r="W257" s="591">
        <v>0</v>
      </c>
      <c r="X257" s="838">
        <f t="shared" si="27"/>
        <v>52</v>
      </c>
      <c r="Y257" s="839">
        <v>23</v>
      </c>
      <c r="Z257" s="591">
        <v>29</v>
      </c>
      <c r="AA257" s="844">
        <v>1</v>
      </c>
      <c r="AB257" s="760">
        <v>1</v>
      </c>
      <c r="AC257" s="760">
        <v>0</v>
      </c>
      <c r="AD257" s="839">
        <v>1</v>
      </c>
      <c r="AE257" s="839">
        <v>1</v>
      </c>
      <c r="AF257" s="845" t="str">
        <f t="shared" si="25"/>
        <v>FDS227-WW, FDS227-RW - Voice sounder beacon, White LED, Low Intensity</v>
      </c>
    </row>
    <row r="258" spans="1:32" hidden="1" outlineLevel="1">
      <c r="A258" s="224"/>
      <c r="B258" s="664" t="s">
        <v>934</v>
      </c>
      <c r="C258" s="842">
        <v>0</v>
      </c>
      <c r="D258" s="835" t="s">
        <v>842</v>
      </c>
      <c r="E258" s="843">
        <v>0</v>
      </c>
      <c r="F258" s="740" t="s">
        <v>842</v>
      </c>
      <c r="G258" s="53">
        <v>0</v>
      </c>
      <c r="H258" s="835" t="s">
        <v>842</v>
      </c>
      <c r="I258" s="843">
        <v>0</v>
      </c>
      <c r="J258" s="740" t="s">
        <v>842</v>
      </c>
      <c r="K258" s="53">
        <v>0</v>
      </c>
      <c r="L258" s="835" t="s">
        <v>842</v>
      </c>
      <c r="M258" s="843">
        <v>0</v>
      </c>
      <c r="N258" s="740" t="s">
        <v>842</v>
      </c>
      <c r="O258" s="53">
        <v>0</v>
      </c>
      <c r="P258" s="835" t="s">
        <v>842</v>
      </c>
      <c r="Q258" s="843">
        <v>0</v>
      </c>
      <c r="R258" s="740" t="s">
        <v>842</v>
      </c>
      <c r="S258" s="226"/>
      <c r="U258" s="838">
        <f t="shared" si="26"/>
        <v>1.25</v>
      </c>
      <c r="V258" s="839">
        <v>1.25</v>
      </c>
      <c r="W258" s="591">
        <v>0</v>
      </c>
      <c r="X258" s="838">
        <f t="shared" si="27"/>
        <v>32</v>
      </c>
      <c r="Y258" s="839">
        <v>23</v>
      </c>
      <c r="Z258" s="591">
        <v>9</v>
      </c>
      <c r="AA258" s="844">
        <v>1</v>
      </c>
      <c r="AB258" s="760">
        <v>1</v>
      </c>
      <c r="AC258" s="760">
        <v>0</v>
      </c>
      <c r="AD258" s="839">
        <v>1</v>
      </c>
      <c r="AE258" s="839">
        <v>0</v>
      </c>
      <c r="AF258" s="845" t="str">
        <f t="shared" si="25"/>
        <v>FDS227-WW, FDS227-RW - Voice sounder beacon, White LED, Indicator Mode</v>
      </c>
    </row>
    <row r="259" spans="1:32" hidden="1" outlineLevel="1">
      <c r="A259" s="224"/>
      <c r="B259" s="663" t="s">
        <v>935</v>
      </c>
      <c r="C259" s="842">
        <v>0</v>
      </c>
      <c r="D259" s="835" t="s">
        <v>842</v>
      </c>
      <c r="E259" s="843">
        <v>0</v>
      </c>
      <c r="F259" s="740" t="s">
        <v>842</v>
      </c>
      <c r="G259" s="53">
        <v>0</v>
      </c>
      <c r="H259" s="835" t="s">
        <v>842</v>
      </c>
      <c r="I259" s="843">
        <v>0</v>
      </c>
      <c r="J259" s="740" t="s">
        <v>842</v>
      </c>
      <c r="K259" s="53">
        <v>0</v>
      </c>
      <c r="L259" s="835" t="s">
        <v>842</v>
      </c>
      <c r="M259" s="843">
        <v>0</v>
      </c>
      <c r="N259" s="740" t="s">
        <v>842</v>
      </c>
      <c r="O259" s="53">
        <v>0</v>
      </c>
      <c r="P259" s="835" t="s">
        <v>842</v>
      </c>
      <c r="Q259" s="843">
        <v>0</v>
      </c>
      <c r="R259" s="740" t="s">
        <v>842</v>
      </c>
      <c r="S259" s="226"/>
      <c r="U259" s="838">
        <f t="shared" si="26"/>
        <v>1.25</v>
      </c>
      <c r="V259" s="839">
        <v>1.25</v>
      </c>
      <c r="W259" s="591">
        <v>0</v>
      </c>
      <c r="X259" s="838">
        <f t="shared" si="27"/>
        <v>116</v>
      </c>
      <c r="Y259" s="839">
        <v>24</v>
      </c>
      <c r="Z259" s="591">
        <v>92</v>
      </c>
      <c r="AA259" s="844">
        <v>1</v>
      </c>
      <c r="AB259" s="760">
        <v>1</v>
      </c>
      <c r="AC259" s="760">
        <v>0</v>
      </c>
      <c r="AD259" s="839">
        <v>1</v>
      </c>
      <c r="AE259" s="839">
        <v>1</v>
      </c>
      <c r="AF259" s="845" t="str">
        <f t="shared" si="25"/>
        <v>FDSB227-WR - Voice sounder beacon base, Red LED, High Intensity</v>
      </c>
    </row>
    <row r="260" spans="1:32" hidden="1" outlineLevel="1">
      <c r="A260" s="224"/>
      <c r="B260" s="641" t="s">
        <v>936</v>
      </c>
      <c r="C260" s="842">
        <v>0</v>
      </c>
      <c r="D260" s="835" t="s">
        <v>842</v>
      </c>
      <c r="E260" s="843">
        <v>0</v>
      </c>
      <c r="F260" s="740" t="s">
        <v>842</v>
      </c>
      <c r="G260" s="53">
        <v>0</v>
      </c>
      <c r="H260" s="835" t="s">
        <v>842</v>
      </c>
      <c r="I260" s="843">
        <v>0</v>
      </c>
      <c r="J260" s="740" t="s">
        <v>842</v>
      </c>
      <c r="K260" s="53">
        <v>0</v>
      </c>
      <c r="L260" s="835" t="s">
        <v>842</v>
      </c>
      <c r="M260" s="843">
        <v>0</v>
      </c>
      <c r="N260" s="740" t="s">
        <v>842</v>
      </c>
      <c r="O260" s="53">
        <v>0</v>
      </c>
      <c r="P260" s="835" t="s">
        <v>842</v>
      </c>
      <c r="Q260" s="843">
        <v>0</v>
      </c>
      <c r="R260" s="740" t="s">
        <v>842</v>
      </c>
      <c r="S260" s="226"/>
      <c r="U260" s="838">
        <f t="shared" si="26"/>
        <v>1.25</v>
      </c>
      <c r="V260" s="839">
        <v>1.25</v>
      </c>
      <c r="W260" s="591">
        <v>0</v>
      </c>
      <c r="X260" s="838">
        <f t="shared" si="27"/>
        <v>88</v>
      </c>
      <c r="Y260" s="839">
        <v>24</v>
      </c>
      <c r="Z260" s="591">
        <v>64</v>
      </c>
      <c r="AA260" s="844">
        <v>1</v>
      </c>
      <c r="AB260" s="760">
        <v>1</v>
      </c>
      <c r="AC260" s="760">
        <v>0</v>
      </c>
      <c r="AD260" s="839">
        <v>1</v>
      </c>
      <c r="AE260" s="839">
        <v>1</v>
      </c>
      <c r="AF260" s="845" t="str">
        <f t="shared" si="25"/>
        <v>FDSB227-WR - Voice sounder beacon base, Red LED, Middle Intensity</v>
      </c>
    </row>
    <row r="261" spans="1:32" hidden="1" outlineLevel="1">
      <c r="A261" s="224"/>
      <c r="B261" s="641" t="s">
        <v>937</v>
      </c>
      <c r="C261" s="842">
        <v>0</v>
      </c>
      <c r="D261" s="835" t="s">
        <v>842</v>
      </c>
      <c r="E261" s="843">
        <v>0</v>
      </c>
      <c r="F261" s="740" t="s">
        <v>842</v>
      </c>
      <c r="G261" s="53">
        <v>0</v>
      </c>
      <c r="H261" s="835" t="s">
        <v>842</v>
      </c>
      <c r="I261" s="843">
        <v>0</v>
      </c>
      <c r="J261" s="740" t="s">
        <v>842</v>
      </c>
      <c r="K261" s="53">
        <v>0</v>
      </c>
      <c r="L261" s="835" t="s">
        <v>842</v>
      </c>
      <c r="M261" s="843">
        <v>0</v>
      </c>
      <c r="N261" s="740" t="s">
        <v>842</v>
      </c>
      <c r="O261" s="53">
        <v>0</v>
      </c>
      <c r="P261" s="835" t="s">
        <v>842</v>
      </c>
      <c r="Q261" s="843">
        <v>0</v>
      </c>
      <c r="R261" s="740" t="s">
        <v>842</v>
      </c>
      <c r="S261" s="226"/>
      <c r="U261" s="838">
        <f t="shared" si="26"/>
        <v>1.25</v>
      </c>
      <c r="V261" s="839">
        <v>1.25</v>
      </c>
      <c r="W261" s="591">
        <v>0</v>
      </c>
      <c r="X261" s="838">
        <f t="shared" si="27"/>
        <v>61</v>
      </c>
      <c r="Y261" s="839">
        <v>24</v>
      </c>
      <c r="Z261" s="591">
        <v>37</v>
      </c>
      <c r="AA261" s="844">
        <v>1</v>
      </c>
      <c r="AB261" s="760">
        <v>1</v>
      </c>
      <c r="AC261" s="760">
        <v>0</v>
      </c>
      <c r="AD261" s="839">
        <v>1</v>
      </c>
      <c r="AE261" s="839">
        <v>1</v>
      </c>
      <c r="AF261" s="845" t="str">
        <f t="shared" si="25"/>
        <v>FDSB227-WR - Voice sounder beacon base, Red LED, Low Intensity</v>
      </c>
    </row>
    <row r="262" spans="1:32" hidden="1" outlineLevel="1">
      <c r="A262" s="224"/>
      <c r="B262" s="641" t="s">
        <v>938</v>
      </c>
      <c r="C262" s="842">
        <v>0</v>
      </c>
      <c r="D262" s="835" t="s">
        <v>842</v>
      </c>
      <c r="E262" s="843">
        <v>0</v>
      </c>
      <c r="F262" s="740" t="s">
        <v>842</v>
      </c>
      <c r="G262" s="53">
        <v>0</v>
      </c>
      <c r="H262" s="835" t="s">
        <v>842</v>
      </c>
      <c r="I262" s="843">
        <v>0</v>
      </c>
      <c r="J262" s="740" t="s">
        <v>842</v>
      </c>
      <c r="K262" s="53">
        <v>0</v>
      </c>
      <c r="L262" s="835" t="s">
        <v>842</v>
      </c>
      <c r="M262" s="843">
        <v>0</v>
      </c>
      <c r="N262" s="740" t="s">
        <v>842</v>
      </c>
      <c r="O262" s="53">
        <v>0</v>
      </c>
      <c r="P262" s="835" t="s">
        <v>842</v>
      </c>
      <c r="Q262" s="843">
        <v>0</v>
      </c>
      <c r="R262" s="740" t="s">
        <v>842</v>
      </c>
      <c r="S262" s="226"/>
      <c r="U262" s="838">
        <f t="shared" si="26"/>
        <v>1.25</v>
      </c>
      <c r="V262" s="839">
        <v>1.25</v>
      </c>
      <c r="W262" s="591">
        <v>0</v>
      </c>
      <c r="X262" s="838">
        <f t="shared" si="27"/>
        <v>33</v>
      </c>
      <c r="Y262" s="839">
        <v>24</v>
      </c>
      <c r="Z262" s="591">
        <v>9</v>
      </c>
      <c r="AA262" s="844">
        <v>1</v>
      </c>
      <c r="AB262" s="760">
        <v>1</v>
      </c>
      <c r="AC262" s="760">
        <v>0</v>
      </c>
      <c r="AD262" s="839">
        <v>1</v>
      </c>
      <c r="AE262" s="839">
        <v>0</v>
      </c>
      <c r="AF262" s="845" t="str">
        <f t="shared" si="25"/>
        <v>FDSB227-WR - Voice sounder beacon base, Red LED, Indicator Mode</v>
      </c>
    </row>
    <row r="263" spans="1:32" hidden="1" outlineLevel="1">
      <c r="A263" s="224"/>
      <c r="B263" s="641" t="s">
        <v>939</v>
      </c>
      <c r="C263" s="842">
        <v>0</v>
      </c>
      <c r="D263" s="835" t="s">
        <v>842</v>
      </c>
      <c r="E263" s="843">
        <v>0</v>
      </c>
      <c r="F263" s="740" t="s">
        <v>842</v>
      </c>
      <c r="G263" s="53">
        <v>0</v>
      </c>
      <c r="H263" s="835" t="s">
        <v>842</v>
      </c>
      <c r="I263" s="843">
        <v>0</v>
      </c>
      <c r="J263" s="740" t="s">
        <v>842</v>
      </c>
      <c r="K263" s="53">
        <v>0</v>
      </c>
      <c r="L263" s="835" t="s">
        <v>842</v>
      </c>
      <c r="M263" s="843">
        <v>0</v>
      </c>
      <c r="N263" s="740" t="s">
        <v>842</v>
      </c>
      <c r="O263" s="53">
        <v>0</v>
      </c>
      <c r="P263" s="835" t="s">
        <v>842</v>
      </c>
      <c r="Q263" s="843">
        <v>0</v>
      </c>
      <c r="R263" s="740" t="s">
        <v>842</v>
      </c>
      <c r="S263" s="226"/>
      <c r="U263" s="838">
        <f t="shared" si="26"/>
        <v>1.25</v>
      </c>
      <c r="V263" s="839">
        <v>1.25</v>
      </c>
      <c r="W263" s="591">
        <v>0</v>
      </c>
      <c r="X263" s="838">
        <f t="shared" si="27"/>
        <v>133</v>
      </c>
      <c r="Y263" s="839">
        <v>24</v>
      </c>
      <c r="Z263" s="591">
        <v>109</v>
      </c>
      <c r="AA263" s="844">
        <v>1</v>
      </c>
      <c r="AB263" s="760">
        <v>1</v>
      </c>
      <c r="AC263" s="760">
        <v>0</v>
      </c>
      <c r="AD263" s="839">
        <v>1</v>
      </c>
      <c r="AE263" s="839">
        <v>1</v>
      </c>
      <c r="AF263" s="845" t="str">
        <f t="shared" si="25"/>
        <v>FDSB227-WW - Voice sounder beacon base, White LED, High Intensity</v>
      </c>
    </row>
    <row r="264" spans="1:32" hidden="1" outlineLevel="1">
      <c r="A264" s="224"/>
      <c r="B264" s="641" t="s">
        <v>940</v>
      </c>
      <c r="C264" s="842">
        <v>0</v>
      </c>
      <c r="D264" s="835" t="s">
        <v>842</v>
      </c>
      <c r="E264" s="843">
        <v>0</v>
      </c>
      <c r="F264" s="740" t="s">
        <v>842</v>
      </c>
      <c r="G264" s="53">
        <v>0</v>
      </c>
      <c r="H264" s="835" t="s">
        <v>842</v>
      </c>
      <c r="I264" s="843">
        <v>0</v>
      </c>
      <c r="J264" s="740" t="s">
        <v>842</v>
      </c>
      <c r="K264" s="53">
        <v>0</v>
      </c>
      <c r="L264" s="835" t="s">
        <v>842</v>
      </c>
      <c r="M264" s="843">
        <v>0</v>
      </c>
      <c r="N264" s="740" t="s">
        <v>842</v>
      </c>
      <c r="O264" s="53">
        <v>0</v>
      </c>
      <c r="P264" s="835" t="s">
        <v>842</v>
      </c>
      <c r="Q264" s="843">
        <v>0</v>
      </c>
      <c r="R264" s="740" t="s">
        <v>842</v>
      </c>
      <c r="S264" s="226"/>
      <c r="U264" s="838">
        <f t="shared" si="26"/>
        <v>1.25</v>
      </c>
      <c r="V264" s="839">
        <v>1.25</v>
      </c>
      <c r="W264" s="591">
        <v>0</v>
      </c>
      <c r="X264" s="838">
        <f t="shared" si="27"/>
        <v>83</v>
      </c>
      <c r="Y264" s="839">
        <v>24</v>
      </c>
      <c r="Z264" s="591">
        <v>59</v>
      </c>
      <c r="AA264" s="844">
        <v>1</v>
      </c>
      <c r="AB264" s="760">
        <v>1</v>
      </c>
      <c r="AC264" s="760">
        <v>0</v>
      </c>
      <c r="AD264" s="839">
        <v>1</v>
      </c>
      <c r="AE264" s="839">
        <v>1</v>
      </c>
      <c r="AF264" s="845" t="str">
        <f t="shared" si="25"/>
        <v>FDSB227-WW - Voice sounder beacon base, White LED, Middle Intensity</v>
      </c>
    </row>
    <row r="265" spans="1:32" hidden="1" outlineLevel="1">
      <c r="A265" s="224"/>
      <c r="B265" s="641" t="s">
        <v>941</v>
      </c>
      <c r="C265" s="842">
        <v>0</v>
      </c>
      <c r="D265" s="835" t="s">
        <v>842</v>
      </c>
      <c r="E265" s="843">
        <v>0</v>
      </c>
      <c r="F265" s="740" t="s">
        <v>842</v>
      </c>
      <c r="G265" s="53">
        <v>0</v>
      </c>
      <c r="H265" s="835" t="s">
        <v>842</v>
      </c>
      <c r="I265" s="843">
        <v>0</v>
      </c>
      <c r="J265" s="740" t="s">
        <v>842</v>
      </c>
      <c r="K265" s="53">
        <v>0</v>
      </c>
      <c r="L265" s="835" t="s">
        <v>842</v>
      </c>
      <c r="M265" s="843">
        <v>0</v>
      </c>
      <c r="N265" s="740" t="s">
        <v>842</v>
      </c>
      <c r="O265" s="53">
        <v>0</v>
      </c>
      <c r="P265" s="835" t="s">
        <v>842</v>
      </c>
      <c r="Q265" s="843">
        <v>0</v>
      </c>
      <c r="R265" s="740" t="s">
        <v>842</v>
      </c>
      <c r="S265" s="226"/>
      <c r="U265" s="838">
        <f t="shared" si="26"/>
        <v>1.25</v>
      </c>
      <c r="V265" s="839">
        <v>1.25</v>
      </c>
      <c r="W265" s="591">
        <v>0</v>
      </c>
      <c r="X265" s="838">
        <f t="shared" si="27"/>
        <v>50</v>
      </c>
      <c r="Y265" s="839">
        <v>24</v>
      </c>
      <c r="Z265" s="591">
        <v>26</v>
      </c>
      <c r="AA265" s="844">
        <v>1</v>
      </c>
      <c r="AB265" s="760">
        <v>1</v>
      </c>
      <c r="AC265" s="760">
        <v>0</v>
      </c>
      <c r="AD265" s="839">
        <v>1</v>
      </c>
      <c r="AE265" s="839">
        <v>1</v>
      </c>
      <c r="AF265" s="845" t="str">
        <f t="shared" si="25"/>
        <v>FDSB227-WW - Voice sounder beacon base, White LED, Low Intensity</v>
      </c>
    </row>
    <row r="266" spans="1:32" hidden="1" outlineLevel="1">
      <c r="A266" s="224"/>
      <c r="B266" s="641" t="s">
        <v>942</v>
      </c>
      <c r="C266" s="842">
        <v>0</v>
      </c>
      <c r="D266" s="835" t="s">
        <v>842</v>
      </c>
      <c r="E266" s="843">
        <v>0</v>
      </c>
      <c r="F266" s="740" t="s">
        <v>842</v>
      </c>
      <c r="G266" s="53">
        <v>0</v>
      </c>
      <c r="H266" s="835" t="s">
        <v>842</v>
      </c>
      <c r="I266" s="843">
        <v>0</v>
      </c>
      <c r="J266" s="740" t="s">
        <v>842</v>
      </c>
      <c r="K266" s="53">
        <v>0</v>
      </c>
      <c r="L266" s="835" t="s">
        <v>842</v>
      </c>
      <c r="M266" s="843">
        <v>0</v>
      </c>
      <c r="N266" s="740" t="s">
        <v>842</v>
      </c>
      <c r="O266" s="53">
        <v>0</v>
      </c>
      <c r="P266" s="835" t="s">
        <v>842</v>
      </c>
      <c r="Q266" s="843">
        <v>0</v>
      </c>
      <c r="R266" s="740" t="s">
        <v>842</v>
      </c>
      <c r="S266" s="226"/>
      <c r="U266" s="838">
        <f t="shared" si="26"/>
        <v>1.25</v>
      </c>
      <c r="V266" s="839">
        <v>1.25</v>
      </c>
      <c r="W266" s="591">
        <v>0</v>
      </c>
      <c r="X266" s="838">
        <f t="shared" si="27"/>
        <v>33</v>
      </c>
      <c r="Y266" s="839">
        <v>24</v>
      </c>
      <c r="Z266" s="591">
        <v>9</v>
      </c>
      <c r="AA266" s="844">
        <v>1</v>
      </c>
      <c r="AB266" s="760">
        <v>1</v>
      </c>
      <c r="AC266" s="760">
        <v>0</v>
      </c>
      <c r="AD266" s="839">
        <v>1</v>
      </c>
      <c r="AE266" s="839">
        <v>0</v>
      </c>
      <c r="AF266" s="845" t="str">
        <f t="shared" si="25"/>
        <v>FDSB227-WW - Voice sounder beacon base, White LED, Indicator Mode</v>
      </c>
    </row>
    <row r="267" spans="1:32" hidden="1">
      <c r="A267" s="224"/>
      <c r="B267" s="641"/>
      <c r="C267" s="842"/>
      <c r="D267" s="740"/>
      <c r="E267" s="842"/>
      <c r="F267" s="255"/>
      <c r="G267" s="53"/>
      <c r="H267" s="255"/>
      <c r="I267" s="842"/>
      <c r="J267" s="255"/>
      <c r="K267" s="53"/>
      <c r="L267" s="255"/>
      <c r="M267" s="842"/>
      <c r="N267" s="255"/>
      <c r="O267" s="53"/>
      <c r="P267" s="255"/>
      <c r="Q267" s="842"/>
      <c r="R267" s="255"/>
      <c r="S267" s="226"/>
      <c r="U267" s="859"/>
      <c r="V267" s="839"/>
      <c r="W267" s="591"/>
      <c r="X267" s="859"/>
      <c r="Y267" s="839"/>
      <c r="Z267" s="591"/>
      <c r="AA267" s="844"/>
      <c r="AB267" s="760"/>
      <c r="AC267" s="760"/>
      <c r="AD267" s="839"/>
      <c r="AE267" s="839"/>
      <c r="AF267" s="845">
        <f t="shared" si="25"/>
        <v>0</v>
      </c>
    </row>
    <row r="268" spans="1:32" hidden="1">
      <c r="A268" s="224"/>
      <c r="B268" s="641"/>
      <c r="C268" s="842"/>
      <c r="D268" s="740"/>
      <c r="E268" s="842"/>
      <c r="F268" s="255"/>
      <c r="G268" s="53"/>
      <c r="H268" s="255"/>
      <c r="I268" s="842"/>
      <c r="J268" s="255"/>
      <c r="K268" s="53"/>
      <c r="L268" s="255"/>
      <c r="M268" s="842"/>
      <c r="N268" s="255"/>
      <c r="O268" s="53"/>
      <c r="P268" s="255"/>
      <c r="Q268" s="842"/>
      <c r="R268" s="255"/>
      <c r="S268" s="226"/>
      <c r="U268" s="859"/>
      <c r="V268" s="839"/>
      <c r="W268" s="591"/>
      <c r="X268" s="859"/>
      <c r="Y268" s="839"/>
      <c r="Z268" s="591"/>
      <c r="AA268" s="844"/>
      <c r="AB268" s="760"/>
      <c r="AC268" s="760"/>
      <c r="AD268" s="839"/>
      <c r="AE268" s="839"/>
      <c r="AF268" s="845">
        <f t="shared" si="25"/>
        <v>0</v>
      </c>
    </row>
    <row r="269" spans="1:32" hidden="1">
      <c r="A269" s="224"/>
      <c r="B269" s="641"/>
      <c r="C269" s="842"/>
      <c r="D269" s="740"/>
      <c r="E269" s="842"/>
      <c r="F269" s="255"/>
      <c r="G269" s="53"/>
      <c r="H269" s="255"/>
      <c r="I269" s="842"/>
      <c r="J269" s="255"/>
      <c r="K269" s="53"/>
      <c r="L269" s="255"/>
      <c r="M269" s="842"/>
      <c r="N269" s="255"/>
      <c r="O269" s="53"/>
      <c r="P269" s="255"/>
      <c r="Q269" s="842"/>
      <c r="R269" s="255"/>
      <c r="S269" s="226"/>
      <c r="U269" s="859"/>
      <c r="V269" s="839"/>
      <c r="W269" s="591"/>
      <c r="X269" s="859"/>
      <c r="Y269" s="839"/>
      <c r="Z269" s="591"/>
      <c r="AA269" s="844"/>
      <c r="AB269" s="760"/>
      <c r="AC269" s="760"/>
      <c r="AD269" s="839"/>
      <c r="AE269" s="839"/>
      <c r="AF269" s="845">
        <f t="shared" si="25"/>
        <v>0</v>
      </c>
    </row>
    <row r="270" spans="1:32" hidden="1">
      <c r="A270" s="224"/>
      <c r="B270" s="641"/>
      <c r="C270" s="842"/>
      <c r="D270" s="740"/>
      <c r="E270" s="842"/>
      <c r="F270" s="255"/>
      <c r="G270" s="53"/>
      <c r="H270" s="255"/>
      <c r="I270" s="842"/>
      <c r="J270" s="255"/>
      <c r="K270" s="53"/>
      <c r="L270" s="255"/>
      <c r="M270" s="842"/>
      <c r="N270" s="255"/>
      <c r="O270" s="53"/>
      <c r="P270" s="255"/>
      <c r="Q270" s="842"/>
      <c r="R270" s="255"/>
      <c r="S270" s="226"/>
      <c r="U270" s="859"/>
      <c r="V270" s="839"/>
      <c r="W270" s="591"/>
      <c r="X270" s="859"/>
      <c r="Y270" s="839"/>
      <c r="Z270" s="591"/>
      <c r="AA270" s="844"/>
      <c r="AB270" s="760"/>
      <c r="AC270" s="760"/>
      <c r="AD270" s="839"/>
      <c r="AE270" s="839"/>
      <c r="AF270" s="845">
        <f t="shared" si="25"/>
        <v>0</v>
      </c>
    </row>
    <row r="271" spans="1:32" hidden="1">
      <c r="A271" s="224"/>
      <c r="B271" s="641"/>
      <c r="C271" s="842"/>
      <c r="D271" s="740"/>
      <c r="E271" s="842"/>
      <c r="F271" s="255"/>
      <c r="G271" s="53"/>
      <c r="H271" s="255"/>
      <c r="I271" s="842"/>
      <c r="J271" s="255"/>
      <c r="K271" s="53"/>
      <c r="L271" s="255"/>
      <c r="M271" s="842"/>
      <c r="N271" s="255"/>
      <c r="O271" s="53"/>
      <c r="P271" s="255"/>
      <c r="Q271" s="842"/>
      <c r="R271" s="255"/>
      <c r="S271" s="226"/>
      <c r="U271" s="859"/>
      <c r="V271" s="839"/>
      <c r="W271" s="591"/>
      <c r="X271" s="859"/>
      <c r="Y271" s="839"/>
      <c r="Z271" s="591"/>
      <c r="AA271" s="844"/>
      <c r="AB271" s="760"/>
      <c r="AC271" s="760"/>
      <c r="AD271" s="839"/>
      <c r="AE271" s="839"/>
      <c r="AF271" s="845">
        <f t="shared" si="25"/>
        <v>0</v>
      </c>
    </row>
    <row r="272" spans="1:32" hidden="1">
      <c r="A272" s="224"/>
      <c r="B272" s="641"/>
      <c r="C272" s="842"/>
      <c r="D272" s="740"/>
      <c r="E272" s="842"/>
      <c r="F272" s="255"/>
      <c r="G272" s="53"/>
      <c r="H272" s="255"/>
      <c r="I272" s="842"/>
      <c r="J272" s="255"/>
      <c r="K272" s="53"/>
      <c r="L272" s="255"/>
      <c r="M272" s="842"/>
      <c r="N272" s="255"/>
      <c r="O272" s="53"/>
      <c r="P272" s="255"/>
      <c r="Q272" s="842"/>
      <c r="R272" s="255"/>
      <c r="S272" s="226"/>
      <c r="U272" s="859"/>
      <c r="V272" s="839"/>
      <c r="W272" s="591"/>
      <c r="X272" s="859"/>
      <c r="Y272" s="839"/>
      <c r="Z272" s="591"/>
      <c r="AA272" s="844"/>
      <c r="AB272" s="760"/>
      <c r="AC272" s="760"/>
      <c r="AD272" s="839"/>
      <c r="AE272" s="839"/>
      <c r="AF272" s="845">
        <f t="shared" si="25"/>
        <v>0</v>
      </c>
    </row>
    <row r="273" spans="1:32" hidden="1">
      <c r="A273" s="224"/>
      <c r="B273" s="641"/>
      <c r="C273" s="842"/>
      <c r="D273" s="740"/>
      <c r="E273" s="842"/>
      <c r="F273" s="255"/>
      <c r="G273" s="53"/>
      <c r="H273" s="255"/>
      <c r="I273" s="842"/>
      <c r="J273" s="255"/>
      <c r="K273" s="53"/>
      <c r="L273" s="255"/>
      <c r="M273" s="842"/>
      <c r="N273" s="255"/>
      <c r="O273" s="53"/>
      <c r="P273" s="255"/>
      <c r="Q273" s="842"/>
      <c r="R273" s="255"/>
      <c r="S273" s="226"/>
      <c r="U273" s="859"/>
      <c r="V273" s="839"/>
      <c r="W273" s="591"/>
      <c r="X273" s="859"/>
      <c r="Y273" s="839"/>
      <c r="Z273" s="591"/>
      <c r="AA273" s="844"/>
      <c r="AB273" s="760"/>
      <c r="AC273" s="760"/>
      <c r="AD273" s="839"/>
      <c r="AE273" s="839"/>
      <c r="AF273" s="845">
        <f t="shared" si="25"/>
        <v>0</v>
      </c>
    </row>
    <row r="274" spans="1:32" hidden="1">
      <c r="A274" s="224"/>
      <c r="B274" s="641"/>
      <c r="C274" s="842"/>
      <c r="D274" s="740"/>
      <c r="E274" s="842"/>
      <c r="F274" s="255"/>
      <c r="G274" s="53"/>
      <c r="H274" s="255"/>
      <c r="I274" s="842"/>
      <c r="J274" s="255"/>
      <c r="K274" s="53"/>
      <c r="L274" s="255"/>
      <c r="M274" s="842"/>
      <c r="N274" s="255"/>
      <c r="O274" s="53"/>
      <c r="P274" s="255"/>
      <c r="Q274" s="842"/>
      <c r="R274" s="255"/>
      <c r="S274" s="226"/>
      <c r="U274" s="859"/>
      <c r="V274" s="839"/>
      <c r="W274" s="591"/>
      <c r="X274" s="859"/>
      <c r="Y274" s="839"/>
      <c r="Z274" s="591"/>
      <c r="AA274" s="844"/>
      <c r="AB274" s="760"/>
      <c r="AC274" s="760"/>
      <c r="AD274" s="839"/>
      <c r="AE274" s="839"/>
      <c r="AF274" s="845">
        <f t="shared" si="25"/>
        <v>0</v>
      </c>
    </row>
    <row r="275" spans="1:32" hidden="1">
      <c r="A275" s="224"/>
      <c r="B275" s="641"/>
      <c r="C275" s="842"/>
      <c r="D275" s="740"/>
      <c r="E275" s="842"/>
      <c r="F275" s="255"/>
      <c r="G275" s="53"/>
      <c r="H275" s="255"/>
      <c r="I275" s="842"/>
      <c r="J275" s="255"/>
      <c r="K275" s="53"/>
      <c r="L275" s="255"/>
      <c r="M275" s="842"/>
      <c r="N275" s="255"/>
      <c r="O275" s="53"/>
      <c r="P275" s="255"/>
      <c r="Q275" s="842"/>
      <c r="R275" s="255"/>
      <c r="S275" s="226"/>
      <c r="U275" s="859"/>
      <c r="V275" s="839"/>
      <c r="W275" s="591"/>
      <c r="X275" s="859"/>
      <c r="Y275" s="839"/>
      <c r="Z275" s="591"/>
      <c r="AA275" s="844"/>
      <c r="AB275" s="760"/>
      <c r="AC275" s="760"/>
      <c r="AD275" s="839"/>
      <c r="AE275" s="839"/>
      <c r="AF275" s="845">
        <f t="shared" si="25"/>
        <v>0</v>
      </c>
    </row>
    <row r="276" spans="1:32" hidden="1">
      <c r="A276" s="224"/>
      <c r="B276" s="641"/>
      <c r="C276" s="842"/>
      <c r="D276" s="740"/>
      <c r="E276" s="842"/>
      <c r="F276" s="255"/>
      <c r="G276" s="53"/>
      <c r="H276" s="255"/>
      <c r="I276" s="842"/>
      <c r="J276" s="255"/>
      <c r="K276" s="53"/>
      <c r="L276" s="255"/>
      <c r="M276" s="842"/>
      <c r="N276" s="255"/>
      <c r="O276" s="53"/>
      <c r="P276" s="255"/>
      <c r="Q276" s="842"/>
      <c r="R276" s="255"/>
      <c r="S276" s="226"/>
      <c r="U276" s="859"/>
      <c r="V276" s="839"/>
      <c r="W276" s="591"/>
      <c r="X276" s="859"/>
      <c r="Y276" s="839"/>
      <c r="Z276" s="591"/>
      <c r="AA276" s="844"/>
      <c r="AB276" s="760"/>
      <c r="AC276" s="760"/>
      <c r="AD276" s="839"/>
      <c r="AE276" s="839"/>
      <c r="AF276" s="845">
        <f t="shared" ref="AF276:AF311" si="28">B276</f>
        <v>0</v>
      </c>
    </row>
    <row r="277" spans="1:32" ht="12.75" customHeight="1" collapsed="1">
      <c r="A277" s="224"/>
      <c r="B277" s="665" t="s">
        <v>943</v>
      </c>
      <c r="C277" s="849"/>
      <c r="D277" s="849"/>
      <c r="E277" s="849"/>
      <c r="F277" s="849"/>
      <c r="G277" s="849"/>
      <c r="H277" s="849"/>
      <c r="I277" s="849"/>
      <c r="J277" s="849"/>
      <c r="K277" s="849"/>
      <c r="L277" s="849"/>
      <c r="M277" s="849"/>
      <c r="N277" s="849"/>
      <c r="O277" s="849"/>
      <c r="P277" s="849"/>
      <c r="Q277" s="849"/>
      <c r="R277" s="850"/>
      <c r="S277" s="249"/>
      <c r="U277" s="862"/>
      <c r="V277" s="854"/>
      <c r="W277" s="605"/>
      <c r="X277" s="861"/>
      <c r="Y277" s="852"/>
      <c r="Z277" s="605"/>
      <c r="AA277" s="853"/>
      <c r="AB277" s="854"/>
      <c r="AC277" s="854"/>
      <c r="AD277" s="854"/>
      <c r="AE277" s="854"/>
      <c r="AF277" s="855" t="str">
        <f t="shared" si="28"/>
        <v>External AI-Control</v>
      </c>
    </row>
    <row r="278" spans="1:32" ht="12.75" hidden="1" customHeight="1" outlineLevel="1">
      <c r="A278" s="224"/>
      <c r="B278" s="856" t="s">
        <v>944</v>
      </c>
      <c r="C278" s="842">
        <v>0</v>
      </c>
      <c r="D278" s="835" t="s">
        <v>842</v>
      </c>
      <c r="E278" s="843">
        <v>0</v>
      </c>
      <c r="F278" s="740" t="s">
        <v>842</v>
      </c>
      <c r="G278" s="53">
        <v>0</v>
      </c>
      <c r="H278" s="835" t="s">
        <v>842</v>
      </c>
      <c r="I278" s="843">
        <v>0</v>
      </c>
      <c r="J278" s="740" t="s">
        <v>842</v>
      </c>
      <c r="K278" s="53">
        <v>0</v>
      </c>
      <c r="L278" s="835" t="s">
        <v>842</v>
      </c>
      <c r="M278" s="843">
        <v>0</v>
      </c>
      <c r="N278" s="740" t="s">
        <v>842</v>
      </c>
      <c r="O278" s="53">
        <v>0</v>
      </c>
      <c r="P278" s="835" t="s">
        <v>842</v>
      </c>
      <c r="Q278" s="843">
        <v>0</v>
      </c>
      <c r="R278" s="740" t="s">
        <v>842</v>
      </c>
      <c r="S278" s="226"/>
      <c r="U278" s="838">
        <f>V278+W278</f>
        <v>0</v>
      </c>
      <c r="V278" s="839">
        <v>0</v>
      </c>
      <c r="W278" s="591">
        <v>0</v>
      </c>
      <c r="X278" s="838">
        <f>Y278+Z278</f>
        <v>1</v>
      </c>
      <c r="Y278" s="839">
        <v>1</v>
      </c>
      <c r="Z278" s="591">
        <v>0</v>
      </c>
      <c r="AA278" s="844">
        <v>0</v>
      </c>
      <c r="AB278" s="760">
        <v>0</v>
      </c>
      <c r="AC278" s="760">
        <v>0</v>
      </c>
      <c r="AD278" s="839">
        <v>0</v>
      </c>
      <c r="AE278" s="839">
        <v>0</v>
      </c>
      <c r="AF278" s="845" t="str">
        <f t="shared" si="28"/>
        <v>DJ119x, FDAI9x - Ext. AI-Control</v>
      </c>
    </row>
    <row r="279" spans="1:32" ht="12.75" hidden="1" customHeight="1" outlineLevel="1">
      <c r="A279" s="224"/>
      <c r="B279" s="856" t="s">
        <v>945</v>
      </c>
      <c r="C279" s="842">
        <v>0</v>
      </c>
      <c r="D279" s="835" t="s">
        <v>842</v>
      </c>
      <c r="E279" s="843">
        <v>0</v>
      </c>
      <c r="F279" s="740" t="s">
        <v>842</v>
      </c>
      <c r="G279" s="53">
        <v>0</v>
      </c>
      <c r="H279" s="835" t="s">
        <v>842</v>
      </c>
      <c r="I279" s="843">
        <v>0</v>
      </c>
      <c r="J279" s="740" t="s">
        <v>842</v>
      </c>
      <c r="K279" s="53">
        <v>0</v>
      </c>
      <c r="L279" s="835" t="s">
        <v>842</v>
      </c>
      <c r="M279" s="843">
        <v>0</v>
      </c>
      <c r="N279" s="740" t="s">
        <v>842</v>
      </c>
      <c r="O279" s="53">
        <v>0</v>
      </c>
      <c r="P279" s="835" t="s">
        <v>842</v>
      </c>
      <c r="Q279" s="843">
        <v>0</v>
      </c>
      <c r="R279" s="740" t="s">
        <v>842</v>
      </c>
      <c r="S279" s="226"/>
      <c r="U279" s="838">
        <f>V279+W279</f>
        <v>1</v>
      </c>
      <c r="V279" s="839">
        <v>1</v>
      </c>
      <c r="W279" s="591">
        <v>0</v>
      </c>
      <c r="X279" s="838">
        <f>Y279+Z279</f>
        <v>1</v>
      </c>
      <c r="Y279" s="839">
        <v>1</v>
      </c>
      <c r="Z279" s="591">
        <v>0</v>
      </c>
      <c r="AA279" s="863">
        <v>0</v>
      </c>
      <c r="AB279" s="864">
        <v>0</v>
      </c>
      <c r="AC279" s="864">
        <v>0</v>
      </c>
      <c r="AD279" s="839">
        <v>0</v>
      </c>
      <c r="AE279" s="839">
        <v>0</v>
      </c>
      <c r="AF279" s="865" t="str">
        <f t="shared" si="28"/>
        <v>DJ119x , FDAI9x - Ext. AI-Control Inverse</v>
      </c>
    </row>
    <row r="280" spans="1:32" ht="12.75" hidden="1" customHeight="1" outlineLevel="1">
      <c r="A280" s="224"/>
      <c r="B280" s="856" t="s">
        <v>946</v>
      </c>
      <c r="C280" s="842">
        <v>0</v>
      </c>
      <c r="D280" s="835" t="s">
        <v>842</v>
      </c>
      <c r="E280" s="843">
        <v>0</v>
      </c>
      <c r="F280" s="740" t="s">
        <v>842</v>
      </c>
      <c r="G280" s="53">
        <v>0</v>
      </c>
      <c r="H280" s="835" t="s">
        <v>842</v>
      </c>
      <c r="I280" s="843">
        <v>0</v>
      </c>
      <c r="J280" s="740" t="s">
        <v>842</v>
      </c>
      <c r="K280" s="53">
        <v>0</v>
      </c>
      <c r="L280" s="835" t="s">
        <v>842</v>
      </c>
      <c r="M280" s="843">
        <v>0</v>
      </c>
      <c r="N280" s="740" t="s">
        <v>842</v>
      </c>
      <c r="O280" s="53">
        <v>0</v>
      </c>
      <c r="P280" s="835" t="s">
        <v>842</v>
      </c>
      <c r="Q280" s="843">
        <v>0</v>
      </c>
      <c r="R280" s="740" t="s">
        <v>842</v>
      </c>
      <c r="S280" s="226"/>
      <c r="U280" s="838">
        <f>V280+W280</f>
        <v>0</v>
      </c>
      <c r="V280" s="839">
        <v>0</v>
      </c>
      <c r="W280" s="591">
        <v>0</v>
      </c>
      <c r="X280" s="838">
        <f>Y280+Z280</f>
        <v>1</v>
      </c>
      <c r="Y280" s="839">
        <v>1</v>
      </c>
      <c r="Z280" s="591">
        <v>0</v>
      </c>
      <c r="AA280" s="844">
        <v>0</v>
      </c>
      <c r="AB280" s="760">
        <v>0</v>
      </c>
      <c r="AC280" s="760">
        <v>0</v>
      </c>
      <c r="AD280" s="839">
        <v>0</v>
      </c>
      <c r="AE280" s="839">
        <v>0</v>
      </c>
      <c r="AF280" s="845" t="str">
        <f t="shared" si="28"/>
        <v>SPF5100 - Control module</v>
      </c>
    </row>
    <row r="281" spans="1:32" ht="12.75" hidden="1" customHeight="1" outlineLevel="1">
      <c r="A281" s="224"/>
      <c r="B281" s="856" t="s">
        <v>947</v>
      </c>
      <c r="C281" s="842">
        <v>0</v>
      </c>
      <c r="D281" s="835" t="s">
        <v>842</v>
      </c>
      <c r="E281" s="843">
        <v>0</v>
      </c>
      <c r="F281" s="740" t="s">
        <v>842</v>
      </c>
      <c r="G281" s="53">
        <v>0</v>
      </c>
      <c r="H281" s="835" t="s">
        <v>842</v>
      </c>
      <c r="I281" s="843">
        <v>0</v>
      </c>
      <c r="J281" s="740" t="s">
        <v>842</v>
      </c>
      <c r="K281" s="53">
        <v>0</v>
      </c>
      <c r="L281" s="835" t="s">
        <v>842</v>
      </c>
      <c r="M281" s="843">
        <v>0</v>
      </c>
      <c r="N281" s="740" t="s">
        <v>842</v>
      </c>
      <c r="O281" s="53">
        <v>0</v>
      </c>
      <c r="P281" s="835" t="s">
        <v>842</v>
      </c>
      <c r="Q281" s="843">
        <v>0</v>
      </c>
      <c r="R281" s="740" t="s">
        <v>842</v>
      </c>
      <c r="S281" s="226"/>
      <c r="U281" s="838">
        <f>V281+W281</f>
        <v>1</v>
      </c>
      <c r="V281" s="839">
        <v>1</v>
      </c>
      <c r="W281" s="591">
        <v>0</v>
      </c>
      <c r="X281" s="838">
        <f>Y281+Z281</f>
        <v>1</v>
      </c>
      <c r="Y281" s="839">
        <v>1</v>
      </c>
      <c r="Z281" s="591">
        <v>0</v>
      </c>
      <c r="AA281" s="844">
        <v>0</v>
      </c>
      <c r="AB281" s="760">
        <v>0</v>
      </c>
      <c r="AC281" s="760">
        <v>0</v>
      </c>
      <c r="AD281" s="839">
        <v>0</v>
      </c>
      <c r="AE281" s="839">
        <v>0</v>
      </c>
      <c r="AF281" s="845" t="str">
        <f t="shared" si="28"/>
        <v>SPF5100 - Control module Inverse</v>
      </c>
    </row>
    <row r="282" spans="1:32" ht="12.75" hidden="1" customHeight="1">
      <c r="A282" s="224"/>
      <c r="B282" s="856"/>
      <c r="C282" s="842"/>
      <c r="D282" s="740"/>
      <c r="E282" s="842"/>
      <c r="F282" s="255"/>
      <c r="G282" s="53"/>
      <c r="H282" s="255"/>
      <c r="I282" s="842"/>
      <c r="J282" s="255"/>
      <c r="K282" s="53"/>
      <c r="L282" s="255"/>
      <c r="M282" s="842"/>
      <c r="N282" s="255"/>
      <c r="O282" s="53"/>
      <c r="P282" s="255"/>
      <c r="Q282" s="842"/>
      <c r="R282" s="255"/>
      <c r="S282" s="226"/>
      <c r="U282" s="859"/>
      <c r="V282" s="839"/>
      <c r="X282" s="859"/>
      <c r="Y282" s="839"/>
      <c r="AA282" s="844"/>
      <c r="AB282" s="760"/>
      <c r="AC282" s="760"/>
      <c r="AD282" s="839"/>
      <c r="AE282" s="839"/>
      <c r="AF282" s="845">
        <f t="shared" si="28"/>
        <v>0</v>
      </c>
    </row>
    <row r="283" spans="1:32" ht="12.75" hidden="1" customHeight="1">
      <c r="A283" s="224"/>
      <c r="B283" s="856"/>
      <c r="C283" s="842"/>
      <c r="D283" s="740"/>
      <c r="E283" s="842"/>
      <c r="F283" s="255"/>
      <c r="G283" s="53"/>
      <c r="H283" s="255"/>
      <c r="I283" s="842"/>
      <c r="J283" s="255"/>
      <c r="K283" s="53"/>
      <c r="L283" s="255"/>
      <c r="M283" s="842"/>
      <c r="N283" s="255"/>
      <c r="O283" s="53"/>
      <c r="P283" s="255"/>
      <c r="Q283" s="842"/>
      <c r="R283" s="255"/>
      <c r="S283" s="226"/>
      <c r="U283" s="859"/>
      <c r="V283" s="839"/>
      <c r="X283" s="859"/>
      <c r="Y283" s="839"/>
      <c r="AA283" s="844"/>
      <c r="AB283" s="760"/>
      <c r="AC283" s="760"/>
      <c r="AD283" s="839"/>
      <c r="AE283" s="839"/>
      <c r="AF283" s="845">
        <f t="shared" si="28"/>
        <v>0</v>
      </c>
    </row>
    <row r="284" spans="1:32" ht="12.75" hidden="1" customHeight="1">
      <c r="A284" s="224"/>
      <c r="B284" s="856"/>
      <c r="C284" s="842"/>
      <c r="D284" s="740"/>
      <c r="E284" s="842"/>
      <c r="F284" s="255"/>
      <c r="G284" s="53"/>
      <c r="H284" s="255"/>
      <c r="I284" s="842"/>
      <c r="J284" s="255"/>
      <c r="K284" s="53"/>
      <c r="L284" s="255"/>
      <c r="M284" s="842"/>
      <c r="N284" s="255"/>
      <c r="O284" s="53"/>
      <c r="P284" s="255"/>
      <c r="Q284" s="842"/>
      <c r="R284" s="255"/>
      <c r="S284" s="226"/>
      <c r="U284" s="859"/>
      <c r="V284" s="839"/>
      <c r="X284" s="859"/>
      <c r="Y284" s="839"/>
      <c r="AA284" s="844"/>
      <c r="AB284" s="760"/>
      <c r="AC284" s="760"/>
      <c r="AD284" s="839"/>
      <c r="AE284" s="839"/>
      <c r="AF284" s="845">
        <f t="shared" si="28"/>
        <v>0</v>
      </c>
    </row>
    <row r="285" spans="1:32" ht="12.75" hidden="1" customHeight="1">
      <c r="A285" s="224"/>
      <c r="B285" s="856"/>
      <c r="C285" s="842"/>
      <c r="D285" s="740"/>
      <c r="E285" s="842"/>
      <c r="F285" s="255"/>
      <c r="G285" s="53"/>
      <c r="H285" s="255"/>
      <c r="I285" s="842"/>
      <c r="J285" s="255"/>
      <c r="K285" s="53"/>
      <c r="L285" s="255"/>
      <c r="M285" s="842"/>
      <c r="N285" s="255"/>
      <c r="O285" s="53"/>
      <c r="P285" s="255"/>
      <c r="Q285" s="842"/>
      <c r="R285" s="255"/>
      <c r="S285" s="226"/>
      <c r="U285" s="859"/>
      <c r="V285" s="839"/>
      <c r="X285" s="859"/>
      <c r="Y285" s="839"/>
      <c r="AA285" s="844"/>
      <c r="AB285" s="760"/>
      <c r="AC285" s="760"/>
      <c r="AD285" s="839"/>
      <c r="AE285" s="839"/>
      <c r="AF285" s="845">
        <f t="shared" si="28"/>
        <v>0</v>
      </c>
    </row>
    <row r="286" spans="1:32" ht="12.75" hidden="1" customHeight="1">
      <c r="A286" s="224"/>
      <c r="B286" s="856"/>
      <c r="C286" s="842"/>
      <c r="D286" s="740"/>
      <c r="E286" s="842"/>
      <c r="F286" s="255"/>
      <c r="G286" s="53"/>
      <c r="H286" s="255"/>
      <c r="I286" s="842"/>
      <c r="J286" s="255"/>
      <c r="K286" s="53"/>
      <c r="L286" s="255"/>
      <c r="M286" s="842"/>
      <c r="N286" s="255"/>
      <c r="O286" s="53"/>
      <c r="P286" s="255"/>
      <c r="Q286" s="842"/>
      <c r="R286" s="255"/>
      <c r="S286" s="226"/>
      <c r="U286" s="859"/>
      <c r="V286" s="839"/>
      <c r="X286" s="859"/>
      <c r="Y286" s="839"/>
      <c r="AA286" s="844"/>
      <c r="AB286" s="760"/>
      <c r="AC286" s="760"/>
      <c r="AD286" s="839"/>
      <c r="AE286" s="839"/>
      <c r="AF286" s="845">
        <f t="shared" si="28"/>
        <v>0</v>
      </c>
    </row>
    <row r="287" spans="1:32" ht="12.75" hidden="1" customHeight="1">
      <c r="A287" s="224"/>
      <c r="B287" s="856"/>
      <c r="C287" s="842"/>
      <c r="D287" s="740"/>
      <c r="E287" s="842"/>
      <c r="F287" s="255"/>
      <c r="G287" s="53"/>
      <c r="H287" s="255"/>
      <c r="I287" s="842"/>
      <c r="J287" s="255"/>
      <c r="K287" s="53"/>
      <c r="L287" s="255"/>
      <c r="M287" s="842"/>
      <c r="N287" s="255"/>
      <c r="O287" s="53"/>
      <c r="P287" s="255"/>
      <c r="Q287" s="842"/>
      <c r="R287" s="255"/>
      <c r="S287" s="226"/>
      <c r="U287" s="859"/>
      <c r="V287" s="839"/>
      <c r="X287" s="859"/>
      <c r="Y287" s="839"/>
      <c r="AA287" s="844"/>
      <c r="AB287" s="760"/>
      <c r="AC287" s="760"/>
      <c r="AD287" s="839"/>
      <c r="AE287" s="839"/>
      <c r="AF287" s="845">
        <f t="shared" si="28"/>
        <v>0</v>
      </c>
    </row>
    <row r="288" spans="1:32" ht="12.75" hidden="1" customHeight="1">
      <c r="A288" s="224"/>
      <c r="B288" s="856"/>
      <c r="C288" s="842"/>
      <c r="D288" s="740"/>
      <c r="E288" s="842"/>
      <c r="F288" s="255"/>
      <c r="G288" s="53"/>
      <c r="H288" s="255"/>
      <c r="I288" s="842"/>
      <c r="J288" s="255"/>
      <c r="K288" s="53"/>
      <c r="L288" s="255"/>
      <c r="M288" s="842"/>
      <c r="N288" s="255"/>
      <c r="O288" s="53"/>
      <c r="P288" s="255"/>
      <c r="Q288" s="842"/>
      <c r="R288" s="255"/>
      <c r="S288" s="226"/>
      <c r="U288" s="859"/>
      <c r="V288" s="839"/>
      <c r="X288" s="859"/>
      <c r="Y288" s="839"/>
      <c r="AA288" s="844"/>
      <c r="AB288" s="760"/>
      <c r="AC288" s="760"/>
      <c r="AD288" s="839"/>
      <c r="AE288" s="839"/>
      <c r="AF288" s="845">
        <f t="shared" si="28"/>
        <v>0</v>
      </c>
    </row>
    <row r="289" spans="1:32" ht="12.75" hidden="1" customHeight="1">
      <c r="A289" s="224"/>
      <c r="B289" s="856"/>
      <c r="C289" s="842"/>
      <c r="D289" s="740"/>
      <c r="E289" s="842"/>
      <c r="F289" s="255"/>
      <c r="G289" s="53"/>
      <c r="H289" s="255"/>
      <c r="I289" s="842"/>
      <c r="J289" s="255"/>
      <c r="K289" s="53"/>
      <c r="L289" s="255"/>
      <c r="M289" s="842"/>
      <c r="N289" s="255"/>
      <c r="O289" s="53"/>
      <c r="P289" s="255"/>
      <c r="Q289" s="842"/>
      <c r="R289" s="255"/>
      <c r="S289" s="226"/>
      <c r="U289" s="859"/>
      <c r="V289" s="839"/>
      <c r="X289" s="859"/>
      <c r="Y289" s="839"/>
      <c r="AA289" s="844"/>
      <c r="AB289" s="760"/>
      <c r="AC289" s="760"/>
      <c r="AD289" s="839"/>
      <c r="AE289" s="839"/>
      <c r="AF289" s="845">
        <f t="shared" si="28"/>
        <v>0</v>
      </c>
    </row>
    <row r="290" spans="1:32" ht="12.75" hidden="1" customHeight="1">
      <c r="A290" s="224"/>
      <c r="B290" s="856"/>
      <c r="C290" s="842"/>
      <c r="D290" s="740"/>
      <c r="E290" s="842"/>
      <c r="F290" s="255"/>
      <c r="G290" s="53"/>
      <c r="H290" s="255"/>
      <c r="I290" s="842"/>
      <c r="J290" s="255"/>
      <c r="K290" s="53"/>
      <c r="L290" s="255"/>
      <c r="M290" s="842"/>
      <c r="N290" s="255"/>
      <c r="O290" s="53"/>
      <c r="P290" s="255"/>
      <c r="Q290" s="842"/>
      <c r="R290" s="255"/>
      <c r="S290" s="226"/>
      <c r="U290" s="859"/>
      <c r="V290" s="839"/>
      <c r="X290" s="859"/>
      <c r="Y290" s="839"/>
      <c r="AA290" s="844"/>
      <c r="AB290" s="760"/>
      <c r="AC290" s="760"/>
      <c r="AD290" s="839"/>
      <c r="AE290" s="839"/>
      <c r="AF290" s="845">
        <f t="shared" si="28"/>
        <v>0</v>
      </c>
    </row>
    <row r="291" spans="1:32" ht="12.75" hidden="1" customHeight="1">
      <c r="A291" s="224"/>
      <c r="B291" s="856"/>
      <c r="C291" s="842"/>
      <c r="D291" s="740"/>
      <c r="E291" s="842"/>
      <c r="F291" s="255"/>
      <c r="G291" s="53"/>
      <c r="H291" s="255"/>
      <c r="I291" s="842"/>
      <c r="J291" s="255"/>
      <c r="K291" s="53"/>
      <c r="L291" s="255"/>
      <c r="M291" s="842"/>
      <c r="N291" s="255"/>
      <c r="O291" s="53"/>
      <c r="P291" s="255"/>
      <c r="Q291" s="842"/>
      <c r="R291" s="255"/>
      <c r="S291" s="226"/>
      <c r="U291" s="859"/>
      <c r="V291" s="839"/>
      <c r="X291" s="859"/>
      <c r="Y291" s="839"/>
      <c r="AA291" s="844"/>
      <c r="AB291" s="760"/>
      <c r="AC291" s="760"/>
      <c r="AD291" s="839"/>
      <c r="AE291" s="839"/>
      <c r="AF291" s="845">
        <f t="shared" si="28"/>
        <v>0</v>
      </c>
    </row>
    <row r="292" spans="1:32" ht="12.75" customHeight="1" collapsed="1">
      <c r="A292" s="224"/>
      <c r="B292" s="665" t="s">
        <v>948</v>
      </c>
      <c r="C292" s="849"/>
      <c r="D292" s="849"/>
      <c r="E292" s="849"/>
      <c r="F292" s="849"/>
      <c r="G292" s="849"/>
      <c r="H292" s="849"/>
      <c r="I292" s="849"/>
      <c r="J292" s="849"/>
      <c r="K292" s="849"/>
      <c r="L292" s="849"/>
      <c r="M292" s="849"/>
      <c r="N292" s="849"/>
      <c r="O292" s="849"/>
      <c r="P292" s="849"/>
      <c r="Q292" s="849"/>
      <c r="R292" s="850"/>
      <c r="S292" s="249"/>
      <c r="U292" s="862"/>
      <c r="V292" s="854"/>
      <c r="W292" s="605"/>
      <c r="X292" s="861"/>
      <c r="Y292" s="852"/>
      <c r="Z292" s="605"/>
      <c r="AA292" s="853"/>
      <c r="AB292" s="854"/>
      <c r="AC292" s="854"/>
      <c r="AD292" s="854"/>
      <c r="AE292" s="854"/>
      <c r="AF292" s="855" t="str">
        <f t="shared" si="28"/>
        <v>Operation and indication devices</v>
      </c>
    </row>
    <row r="293" spans="1:32" ht="12.75" hidden="1" customHeight="1" outlineLevel="1">
      <c r="A293" s="224"/>
      <c r="B293" s="641" t="s">
        <v>949</v>
      </c>
      <c r="C293" s="842">
        <v>0</v>
      </c>
      <c r="D293" s="835" t="s">
        <v>842</v>
      </c>
      <c r="E293" s="843">
        <v>0</v>
      </c>
      <c r="F293" s="740" t="s">
        <v>842</v>
      </c>
      <c r="G293" s="842">
        <v>0</v>
      </c>
      <c r="H293" s="835" t="s">
        <v>842</v>
      </c>
      <c r="I293" s="843">
        <v>0</v>
      </c>
      <c r="J293" s="740" t="s">
        <v>842</v>
      </c>
      <c r="K293" s="842">
        <v>0</v>
      </c>
      <c r="L293" s="835" t="s">
        <v>842</v>
      </c>
      <c r="M293" s="843">
        <v>0</v>
      </c>
      <c r="N293" s="740" t="s">
        <v>842</v>
      </c>
      <c r="O293" s="842">
        <v>0</v>
      </c>
      <c r="P293" s="835" t="s">
        <v>842</v>
      </c>
      <c r="Q293" s="843">
        <v>0</v>
      </c>
      <c r="R293" s="740" t="s">
        <v>842</v>
      </c>
      <c r="S293" s="226"/>
      <c r="T293" s="80"/>
      <c r="U293" s="838">
        <f t="shared" ref="U293:U301" si="29">V293+W293</f>
        <v>40</v>
      </c>
      <c r="V293" s="839">
        <v>40</v>
      </c>
      <c r="W293" s="591">
        <v>0</v>
      </c>
      <c r="X293" s="838">
        <f t="shared" ref="X293:X301" si="30">Y293+Z293</f>
        <v>56</v>
      </c>
      <c r="Y293" s="839">
        <v>56</v>
      </c>
      <c r="Z293" s="591">
        <v>0</v>
      </c>
      <c r="AA293" s="844">
        <v>1</v>
      </c>
      <c r="AB293" s="760">
        <v>1</v>
      </c>
      <c r="AC293" s="760">
        <v>0</v>
      </c>
      <c r="AD293" s="839">
        <v>0</v>
      </c>
      <c r="AE293" s="839">
        <v>0</v>
      </c>
      <c r="AF293" s="845" t="str">
        <f t="shared" si="28"/>
        <v>FT2001 (24 LED, supply over C-NET) - Mimic</v>
      </c>
    </row>
    <row r="294" spans="1:32" ht="13.5" hidden="1" customHeight="1" outlineLevel="1">
      <c r="A294" s="224"/>
      <c r="B294" s="641" t="s">
        <v>950</v>
      </c>
      <c r="C294" s="842">
        <v>0</v>
      </c>
      <c r="D294" s="835" t="s">
        <v>842</v>
      </c>
      <c r="E294" s="843">
        <v>0</v>
      </c>
      <c r="F294" s="740" t="s">
        <v>842</v>
      </c>
      <c r="G294" s="842">
        <v>0</v>
      </c>
      <c r="H294" s="835" t="s">
        <v>842</v>
      </c>
      <c r="I294" s="843">
        <v>0</v>
      </c>
      <c r="J294" s="740" t="s">
        <v>842</v>
      </c>
      <c r="K294" s="842">
        <v>0</v>
      </c>
      <c r="L294" s="835" t="s">
        <v>842</v>
      </c>
      <c r="M294" s="843">
        <v>0</v>
      </c>
      <c r="N294" s="740" t="s">
        <v>842</v>
      </c>
      <c r="O294" s="842">
        <v>0</v>
      </c>
      <c r="P294" s="835" t="s">
        <v>842</v>
      </c>
      <c r="Q294" s="843">
        <v>0</v>
      </c>
      <c r="R294" s="740" t="s">
        <v>842</v>
      </c>
      <c r="S294" s="226"/>
      <c r="T294" s="80"/>
      <c r="U294" s="838">
        <f t="shared" si="29"/>
        <v>40</v>
      </c>
      <c r="V294" s="839">
        <v>40</v>
      </c>
      <c r="W294" s="591">
        <v>0</v>
      </c>
      <c r="X294" s="838">
        <f t="shared" si="30"/>
        <v>78</v>
      </c>
      <c r="Y294" s="839">
        <v>78</v>
      </c>
      <c r="Z294" s="591">
        <v>0</v>
      </c>
      <c r="AA294" s="844">
        <v>1</v>
      </c>
      <c r="AB294" s="760">
        <v>1</v>
      </c>
      <c r="AC294" s="760">
        <v>0</v>
      </c>
      <c r="AD294" s="839">
        <v>0</v>
      </c>
      <c r="AE294" s="839">
        <v>0</v>
      </c>
      <c r="AF294" s="845" t="str">
        <f t="shared" si="28"/>
        <v>FT2001 (36 LED, supply over C-NET) - Mimic</v>
      </c>
    </row>
    <row r="295" spans="1:32" ht="13.5" hidden="1" customHeight="1" outlineLevel="1">
      <c r="A295" s="224"/>
      <c r="B295" s="641" t="s">
        <v>951</v>
      </c>
      <c r="C295" s="842">
        <v>0</v>
      </c>
      <c r="D295" s="835" t="s">
        <v>842</v>
      </c>
      <c r="E295" s="843">
        <v>0</v>
      </c>
      <c r="F295" s="740" t="s">
        <v>842</v>
      </c>
      <c r="G295" s="842">
        <v>0</v>
      </c>
      <c r="H295" s="835" t="s">
        <v>842</v>
      </c>
      <c r="I295" s="843">
        <v>0</v>
      </c>
      <c r="J295" s="740" t="s">
        <v>842</v>
      </c>
      <c r="K295" s="842">
        <v>0</v>
      </c>
      <c r="L295" s="835" t="s">
        <v>842</v>
      </c>
      <c r="M295" s="843">
        <v>0</v>
      </c>
      <c r="N295" s="740" t="s">
        <v>842</v>
      </c>
      <c r="O295" s="842">
        <v>0</v>
      </c>
      <c r="P295" s="835" t="s">
        <v>842</v>
      </c>
      <c r="Q295" s="843">
        <v>0</v>
      </c>
      <c r="R295" s="740" t="s">
        <v>842</v>
      </c>
      <c r="S295" s="226"/>
      <c r="T295" s="80"/>
      <c r="U295" s="838">
        <f t="shared" si="29"/>
        <v>40</v>
      </c>
      <c r="V295" s="839">
        <v>40</v>
      </c>
      <c r="W295" s="591">
        <v>0</v>
      </c>
      <c r="X295" s="838">
        <f t="shared" si="30"/>
        <v>100</v>
      </c>
      <c r="Y295" s="839">
        <v>100</v>
      </c>
      <c r="Z295" s="591">
        <v>0</v>
      </c>
      <c r="AA295" s="844">
        <v>1</v>
      </c>
      <c r="AB295" s="760">
        <v>1</v>
      </c>
      <c r="AC295" s="760">
        <v>0</v>
      </c>
      <c r="AD295" s="839">
        <v>0</v>
      </c>
      <c r="AE295" s="839">
        <v>0</v>
      </c>
      <c r="AF295" s="845" t="str">
        <f t="shared" si="28"/>
        <v>FT2001 (48 LED, supply over C-NET - Mimic</v>
      </c>
    </row>
    <row r="296" spans="1:32" hidden="1" outlineLevel="1">
      <c r="A296" s="224"/>
      <c r="B296" s="641" t="s">
        <v>952</v>
      </c>
      <c r="C296" s="842">
        <v>0</v>
      </c>
      <c r="D296" s="835" t="s">
        <v>842</v>
      </c>
      <c r="E296" s="843">
        <v>0</v>
      </c>
      <c r="F296" s="740" t="s">
        <v>842</v>
      </c>
      <c r="G296" s="842">
        <v>0</v>
      </c>
      <c r="H296" s="835" t="s">
        <v>842</v>
      </c>
      <c r="I296" s="843">
        <v>0</v>
      </c>
      <c r="J296" s="740" t="s">
        <v>842</v>
      </c>
      <c r="K296" s="842">
        <v>0</v>
      </c>
      <c r="L296" s="835" t="s">
        <v>842</v>
      </c>
      <c r="M296" s="843">
        <v>0</v>
      </c>
      <c r="N296" s="740" t="s">
        <v>842</v>
      </c>
      <c r="O296" s="842">
        <v>0</v>
      </c>
      <c r="P296" s="835" t="s">
        <v>842</v>
      </c>
      <c r="Q296" s="843">
        <v>0</v>
      </c>
      <c r="R296" s="740" t="s">
        <v>842</v>
      </c>
      <c r="S296" s="226"/>
      <c r="T296" s="80"/>
      <c r="U296" s="838">
        <f t="shared" si="29"/>
        <v>40</v>
      </c>
      <c r="V296" s="839">
        <v>40</v>
      </c>
      <c r="W296" s="591">
        <v>0</v>
      </c>
      <c r="X296" s="838">
        <f t="shared" si="30"/>
        <v>40</v>
      </c>
      <c r="Y296" s="839">
        <v>40</v>
      </c>
      <c r="Z296" s="591">
        <v>0</v>
      </c>
      <c r="AA296" s="844">
        <v>1</v>
      </c>
      <c r="AB296" s="760">
        <v>1</v>
      </c>
      <c r="AC296" s="760">
        <v>0</v>
      </c>
      <c r="AD296" s="839">
        <v>0</v>
      </c>
      <c r="AE296" s="839">
        <v>0</v>
      </c>
      <c r="AF296" s="845" t="str">
        <f t="shared" si="28"/>
        <v>FT2001 (with external supply) - Mimic</v>
      </c>
    </row>
    <row r="297" spans="1:32" hidden="1" outlineLevel="1">
      <c r="A297" s="224"/>
      <c r="B297" s="641" t="s">
        <v>953</v>
      </c>
      <c r="C297" s="842">
        <v>0</v>
      </c>
      <c r="D297" s="835" t="s">
        <v>842</v>
      </c>
      <c r="E297" s="843">
        <v>0</v>
      </c>
      <c r="F297" s="740" t="s">
        <v>842</v>
      </c>
      <c r="G297" s="842">
        <v>0</v>
      </c>
      <c r="H297" s="835" t="s">
        <v>842</v>
      </c>
      <c r="I297" s="843">
        <v>0</v>
      </c>
      <c r="J297" s="740" t="s">
        <v>842</v>
      </c>
      <c r="K297" s="842">
        <v>0</v>
      </c>
      <c r="L297" s="835" t="s">
        <v>842</v>
      </c>
      <c r="M297" s="843">
        <v>0</v>
      </c>
      <c r="N297" s="740" t="s">
        <v>842</v>
      </c>
      <c r="O297" s="842">
        <v>0</v>
      </c>
      <c r="P297" s="835" t="s">
        <v>842</v>
      </c>
      <c r="Q297" s="843">
        <v>0</v>
      </c>
      <c r="R297" s="740" t="s">
        <v>842</v>
      </c>
      <c r="S297" s="226"/>
      <c r="T297" s="80"/>
      <c r="U297" s="838">
        <f t="shared" si="29"/>
        <v>20</v>
      </c>
      <c r="V297" s="839">
        <v>20</v>
      </c>
      <c r="W297" s="591">
        <v>0</v>
      </c>
      <c r="X297" s="838">
        <f t="shared" si="30"/>
        <v>160</v>
      </c>
      <c r="Y297" s="839">
        <v>160</v>
      </c>
      <c r="Z297" s="591">
        <v>0</v>
      </c>
      <c r="AA297" s="844">
        <v>1</v>
      </c>
      <c r="AB297" s="760">
        <v>1</v>
      </c>
      <c r="AC297" s="760">
        <v>0</v>
      </c>
      <c r="AD297" s="839">
        <v>0</v>
      </c>
      <c r="AE297" s="839">
        <v>0</v>
      </c>
      <c r="AF297" s="845" t="str">
        <f t="shared" si="28"/>
        <v>FT2010 (supply over C-NET) - FRT</v>
      </c>
    </row>
    <row r="298" spans="1:32" hidden="1" outlineLevel="1">
      <c r="A298" s="224"/>
      <c r="B298" s="641" t="s">
        <v>954</v>
      </c>
      <c r="C298" s="842">
        <v>0</v>
      </c>
      <c r="D298" s="835" t="s">
        <v>842</v>
      </c>
      <c r="E298" s="843">
        <v>0</v>
      </c>
      <c r="F298" s="740" t="s">
        <v>842</v>
      </c>
      <c r="G298" s="842">
        <v>0</v>
      </c>
      <c r="H298" s="835" t="s">
        <v>842</v>
      </c>
      <c r="I298" s="843">
        <v>0</v>
      </c>
      <c r="J298" s="740" t="s">
        <v>842</v>
      </c>
      <c r="K298" s="842">
        <v>0</v>
      </c>
      <c r="L298" s="835" t="s">
        <v>842</v>
      </c>
      <c r="M298" s="843">
        <v>0</v>
      </c>
      <c r="N298" s="740" t="s">
        <v>842</v>
      </c>
      <c r="O298" s="842">
        <v>0</v>
      </c>
      <c r="P298" s="835" t="s">
        <v>842</v>
      </c>
      <c r="Q298" s="843">
        <v>0</v>
      </c>
      <c r="R298" s="740" t="s">
        <v>842</v>
      </c>
      <c r="S298" s="226"/>
      <c r="T298" s="80"/>
      <c r="U298" s="838">
        <f t="shared" si="29"/>
        <v>20</v>
      </c>
      <c r="V298" s="839">
        <v>20</v>
      </c>
      <c r="W298" s="591">
        <v>0</v>
      </c>
      <c r="X298" s="838">
        <f t="shared" si="30"/>
        <v>20</v>
      </c>
      <c r="Y298" s="839">
        <v>20</v>
      </c>
      <c r="Z298" s="591">
        <v>0</v>
      </c>
      <c r="AA298" s="844">
        <v>1</v>
      </c>
      <c r="AB298" s="760">
        <v>1</v>
      </c>
      <c r="AC298" s="760">
        <v>0</v>
      </c>
      <c r="AD298" s="839">
        <v>0</v>
      </c>
      <c r="AE298" s="839">
        <v>0</v>
      </c>
      <c r="AF298" s="845" t="str">
        <f t="shared" si="28"/>
        <v>FT2010 (with external supply) - FRT</v>
      </c>
    </row>
    <row r="299" spans="1:32" hidden="1" outlineLevel="1">
      <c r="A299" s="224"/>
      <c r="B299" s="641" t="s">
        <v>955</v>
      </c>
      <c r="C299" s="842">
        <v>0</v>
      </c>
      <c r="D299" s="835" t="s">
        <v>842</v>
      </c>
      <c r="E299" s="843">
        <v>0</v>
      </c>
      <c r="F299" s="740" t="s">
        <v>842</v>
      </c>
      <c r="G299" s="842">
        <v>0</v>
      </c>
      <c r="H299" s="835" t="s">
        <v>842</v>
      </c>
      <c r="I299" s="843">
        <v>0</v>
      </c>
      <c r="J299" s="740" t="s">
        <v>842</v>
      </c>
      <c r="K299" s="842">
        <v>0</v>
      </c>
      <c r="L299" s="835" t="s">
        <v>842</v>
      </c>
      <c r="M299" s="843">
        <v>0</v>
      </c>
      <c r="N299" s="740" t="s">
        <v>842</v>
      </c>
      <c r="O299" s="842">
        <v>0</v>
      </c>
      <c r="P299" s="835" t="s">
        <v>842</v>
      </c>
      <c r="Q299" s="843">
        <v>0</v>
      </c>
      <c r="R299" s="740" t="s">
        <v>842</v>
      </c>
      <c r="S299" s="226"/>
      <c r="T299" s="80"/>
      <c r="U299" s="838">
        <f t="shared" si="29"/>
        <v>20</v>
      </c>
      <c r="V299" s="839">
        <v>20</v>
      </c>
      <c r="W299" s="591">
        <v>0</v>
      </c>
      <c r="X299" s="838">
        <f t="shared" si="30"/>
        <v>160</v>
      </c>
      <c r="Y299" s="839">
        <v>160</v>
      </c>
      <c r="Z299" s="591">
        <v>0</v>
      </c>
      <c r="AA299" s="844">
        <v>1</v>
      </c>
      <c r="AB299" s="760">
        <v>1</v>
      </c>
      <c r="AC299" s="760">
        <v>0</v>
      </c>
      <c r="AD299" s="839">
        <v>0</v>
      </c>
      <c r="AE299" s="839">
        <v>0</v>
      </c>
      <c r="AF299" s="845" t="str">
        <f t="shared" si="28"/>
        <v>FT2011 (supply over C-NET) - FRD</v>
      </c>
    </row>
    <row r="300" spans="1:32" hidden="1" outlineLevel="1">
      <c r="A300" s="224"/>
      <c r="B300" s="641" t="s">
        <v>956</v>
      </c>
      <c r="C300" s="842">
        <v>0</v>
      </c>
      <c r="D300" s="835" t="s">
        <v>842</v>
      </c>
      <c r="E300" s="843">
        <v>0</v>
      </c>
      <c r="F300" s="740" t="s">
        <v>842</v>
      </c>
      <c r="G300" s="842">
        <v>0</v>
      </c>
      <c r="H300" s="835" t="s">
        <v>842</v>
      </c>
      <c r="I300" s="843">
        <v>0</v>
      </c>
      <c r="J300" s="740" t="s">
        <v>842</v>
      </c>
      <c r="K300" s="842">
        <v>0</v>
      </c>
      <c r="L300" s="835" t="s">
        <v>842</v>
      </c>
      <c r="M300" s="843">
        <v>0</v>
      </c>
      <c r="N300" s="740" t="s">
        <v>842</v>
      </c>
      <c r="O300" s="842">
        <v>0</v>
      </c>
      <c r="P300" s="835" t="s">
        <v>842</v>
      </c>
      <c r="Q300" s="843">
        <v>0</v>
      </c>
      <c r="R300" s="740" t="s">
        <v>842</v>
      </c>
      <c r="S300" s="226"/>
      <c r="T300" s="80"/>
      <c r="U300" s="838">
        <f t="shared" si="29"/>
        <v>20</v>
      </c>
      <c r="V300" s="839">
        <v>20</v>
      </c>
      <c r="W300" s="591">
        <v>0</v>
      </c>
      <c r="X300" s="838">
        <f t="shared" si="30"/>
        <v>20</v>
      </c>
      <c r="Y300" s="839">
        <v>20</v>
      </c>
      <c r="Z300" s="591">
        <v>0</v>
      </c>
      <c r="AA300" s="844">
        <v>1</v>
      </c>
      <c r="AB300" s="760">
        <v>1</v>
      </c>
      <c r="AC300" s="864">
        <v>0</v>
      </c>
      <c r="AD300" s="839">
        <v>0</v>
      </c>
      <c r="AE300" s="839">
        <v>0</v>
      </c>
      <c r="AF300" s="845" t="str">
        <f t="shared" si="28"/>
        <v>FT2011 (with external supply) - FRD</v>
      </c>
    </row>
    <row r="301" spans="1:32" hidden="1" outlineLevel="1">
      <c r="A301" s="224"/>
      <c r="B301" s="648" t="s">
        <v>957</v>
      </c>
      <c r="C301" s="866">
        <v>0</v>
      </c>
      <c r="D301" s="835" t="s">
        <v>842</v>
      </c>
      <c r="E301" s="867">
        <v>0</v>
      </c>
      <c r="F301" s="740" t="s">
        <v>842</v>
      </c>
      <c r="G301" s="868">
        <v>0</v>
      </c>
      <c r="H301" s="835" t="s">
        <v>842</v>
      </c>
      <c r="I301" s="867">
        <v>0</v>
      </c>
      <c r="J301" s="740" t="s">
        <v>842</v>
      </c>
      <c r="K301" s="868">
        <v>0</v>
      </c>
      <c r="L301" s="835" t="s">
        <v>842</v>
      </c>
      <c r="M301" s="867">
        <v>0</v>
      </c>
      <c r="N301" s="740" t="s">
        <v>842</v>
      </c>
      <c r="O301" s="868">
        <v>0</v>
      </c>
      <c r="P301" s="835" t="s">
        <v>842</v>
      </c>
      <c r="Q301" s="867">
        <v>0</v>
      </c>
      <c r="R301" s="740" t="s">
        <v>842</v>
      </c>
      <c r="S301" s="226"/>
      <c r="T301" s="80"/>
      <c r="U301" s="838">
        <f t="shared" si="29"/>
        <v>1</v>
      </c>
      <c r="V301" s="839">
        <v>1</v>
      </c>
      <c r="W301" s="591">
        <v>0</v>
      </c>
      <c r="X301" s="838">
        <f t="shared" si="30"/>
        <v>1</v>
      </c>
      <c r="Y301" s="839">
        <v>1</v>
      </c>
      <c r="Z301" s="591">
        <v>0</v>
      </c>
      <c r="AA301" s="844">
        <v>1</v>
      </c>
      <c r="AB301" s="760">
        <v>1</v>
      </c>
      <c r="AC301" s="844">
        <v>0</v>
      </c>
      <c r="AD301" s="839">
        <v>0</v>
      </c>
      <c r="AE301" s="839">
        <v>0</v>
      </c>
      <c r="AF301" s="845" t="str">
        <f t="shared" si="28"/>
        <v>FDCAI221 - Addressable alarm indicator</v>
      </c>
    </row>
    <row r="302" spans="1:32" ht="12.75" hidden="1" customHeight="1">
      <c r="A302" s="224"/>
      <c r="B302" s="648"/>
      <c r="C302" s="866"/>
      <c r="D302" s="835"/>
      <c r="E302" s="843"/>
      <c r="F302" s="259"/>
      <c r="G302" s="868"/>
      <c r="H302" s="543"/>
      <c r="I302" s="843"/>
      <c r="J302" s="259"/>
      <c r="K302" s="868"/>
      <c r="L302" s="543"/>
      <c r="M302" s="843"/>
      <c r="N302" s="259"/>
      <c r="O302" s="868"/>
      <c r="P302" s="543"/>
      <c r="Q302" s="843"/>
      <c r="R302" s="259"/>
      <c r="S302" s="226"/>
      <c r="U302" s="859"/>
      <c r="V302" s="839"/>
      <c r="W302" s="591"/>
      <c r="X302" s="859"/>
      <c r="Y302" s="839"/>
      <c r="Z302" s="591"/>
      <c r="AA302" s="844"/>
      <c r="AB302" s="760"/>
      <c r="AC302" s="864"/>
      <c r="AD302" s="839"/>
      <c r="AE302" s="839"/>
      <c r="AF302" s="845">
        <f t="shared" si="28"/>
        <v>0</v>
      </c>
    </row>
    <row r="303" spans="1:32" ht="12.75" hidden="1" customHeight="1">
      <c r="A303" s="224"/>
      <c r="B303" s="648"/>
      <c r="C303" s="866"/>
      <c r="D303" s="869"/>
      <c r="E303" s="867"/>
      <c r="F303" s="259"/>
      <c r="G303" s="868"/>
      <c r="H303" s="595"/>
      <c r="I303" s="867"/>
      <c r="J303" s="259"/>
      <c r="K303" s="868"/>
      <c r="L303" s="595"/>
      <c r="M303" s="867"/>
      <c r="N303" s="259"/>
      <c r="O303" s="868"/>
      <c r="P303" s="543"/>
      <c r="Q303" s="843"/>
      <c r="R303" s="259"/>
      <c r="S303" s="226"/>
      <c r="U303" s="859"/>
      <c r="V303" s="839"/>
      <c r="W303" s="591"/>
      <c r="X303" s="859"/>
      <c r="Y303" s="839"/>
      <c r="Z303" s="591"/>
      <c r="AA303" s="844"/>
      <c r="AB303" s="760"/>
      <c r="AC303" s="864"/>
      <c r="AD303" s="839"/>
      <c r="AE303" s="839"/>
      <c r="AF303" s="845">
        <f t="shared" si="28"/>
        <v>0</v>
      </c>
    </row>
    <row r="304" spans="1:32" ht="12.75" hidden="1" customHeight="1">
      <c r="A304" s="224"/>
      <c r="B304" s="648"/>
      <c r="C304" s="866"/>
      <c r="D304" s="869"/>
      <c r="E304" s="867"/>
      <c r="F304" s="259"/>
      <c r="G304" s="868"/>
      <c r="H304" s="595"/>
      <c r="I304" s="867"/>
      <c r="J304" s="259"/>
      <c r="K304" s="868"/>
      <c r="L304" s="595"/>
      <c r="M304" s="867"/>
      <c r="N304" s="259"/>
      <c r="O304" s="868"/>
      <c r="P304" s="595"/>
      <c r="Q304" s="867"/>
      <c r="R304" s="259"/>
      <c r="S304" s="226"/>
      <c r="U304" s="859"/>
      <c r="V304" s="839"/>
      <c r="W304" s="591"/>
      <c r="X304" s="859"/>
      <c r="Y304" s="839"/>
      <c r="Z304" s="591"/>
      <c r="AA304" s="844"/>
      <c r="AB304" s="760"/>
      <c r="AC304" s="864"/>
      <c r="AD304" s="839"/>
      <c r="AE304" s="839"/>
      <c r="AF304" s="845">
        <f t="shared" si="28"/>
        <v>0</v>
      </c>
    </row>
    <row r="305" spans="1:32" ht="12.75" hidden="1" customHeight="1">
      <c r="A305" s="224"/>
      <c r="B305" s="648"/>
      <c r="C305" s="866"/>
      <c r="D305" s="869"/>
      <c r="E305" s="867"/>
      <c r="F305" s="259"/>
      <c r="G305" s="868"/>
      <c r="H305" s="595"/>
      <c r="I305" s="867"/>
      <c r="J305" s="259"/>
      <c r="K305" s="868"/>
      <c r="L305" s="595"/>
      <c r="M305" s="867"/>
      <c r="N305" s="259"/>
      <c r="O305" s="868"/>
      <c r="P305" s="595"/>
      <c r="Q305" s="867"/>
      <c r="R305" s="259"/>
      <c r="S305" s="226"/>
      <c r="U305" s="859"/>
      <c r="V305" s="839"/>
      <c r="W305" s="591"/>
      <c r="X305" s="859"/>
      <c r="Y305" s="839"/>
      <c r="Z305" s="591"/>
      <c r="AA305" s="844"/>
      <c r="AB305" s="760"/>
      <c r="AC305" s="864"/>
      <c r="AD305" s="839"/>
      <c r="AE305" s="839"/>
      <c r="AF305" s="845">
        <f t="shared" si="28"/>
        <v>0</v>
      </c>
    </row>
    <row r="306" spans="1:32" ht="12.75" hidden="1" customHeight="1">
      <c r="A306" s="224"/>
      <c r="B306" s="648"/>
      <c r="C306" s="866"/>
      <c r="D306" s="869"/>
      <c r="E306" s="867"/>
      <c r="F306" s="259"/>
      <c r="G306" s="868"/>
      <c r="H306" s="595"/>
      <c r="I306" s="867"/>
      <c r="J306" s="259"/>
      <c r="K306" s="868"/>
      <c r="L306" s="595"/>
      <c r="M306" s="867"/>
      <c r="N306" s="259"/>
      <c r="O306" s="868"/>
      <c r="P306" s="595"/>
      <c r="Q306" s="867"/>
      <c r="R306" s="259"/>
      <c r="S306" s="226"/>
      <c r="U306" s="859"/>
      <c r="V306" s="839"/>
      <c r="W306" s="591"/>
      <c r="X306" s="859"/>
      <c r="Y306" s="839"/>
      <c r="Z306" s="591"/>
      <c r="AA306" s="844"/>
      <c r="AB306" s="760"/>
      <c r="AC306" s="864"/>
      <c r="AD306" s="839"/>
      <c r="AE306" s="839"/>
      <c r="AF306" s="845">
        <f t="shared" si="28"/>
        <v>0</v>
      </c>
    </row>
    <row r="307" spans="1:32" ht="12.75" hidden="1" customHeight="1">
      <c r="A307" s="224"/>
      <c r="B307" s="648"/>
      <c r="C307" s="866"/>
      <c r="D307" s="869"/>
      <c r="E307" s="867"/>
      <c r="F307" s="259"/>
      <c r="G307" s="868"/>
      <c r="H307" s="595"/>
      <c r="I307" s="867"/>
      <c r="J307" s="259"/>
      <c r="K307" s="868"/>
      <c r="L307" s="595"/>
      <c r="M307" s="867"/>
      <c r="N307" s="259"/>
      <c r="O307" s="868"/>
      <c r="P307" s="595"/>
      <c r="Q307" s="867"/>
      <c r="R307" s="259"/>
      <c r="S307" s="226"/>
      <c r="U307" s="859"/>
      <c r="V307" s="839"/>
      <c r="W307" s="591"/>
      <c r="X307" s="859"/>
      <c r="Y307" s="839"/>
      <c r="Z307" s="591"/>
      <c r="AA307" s="844"/>
      <c r="AB307" s="760"/>
      <c r="AC307" s="864"/>
      <c r="AD307" s="839"/>
      <c r="AE307" s="839"/>
      <c r="AF307" s="845">
        <f t="shared" si="28"/>
        <v>0</v>
      </c>
    </row>
    <row r="308" spans="1:32" ht="12.75" hidden="1" customHeight="1">
      <c r="A308" s="224"/>
      <c r="B308" s="648"/>
      <c r="C308" s="866"/>
      <c r="D308" s="869"/>
      <c r="E308" s="867"/>
      <c r="F308" s="259"/>
      <c r="G308" s="868"/>
      <c r="H308" s="595"/>
      <c r="I308" s="867"/>
      <c r="J308" s="259"/>
      <c r="K308" s="868"/>
      <c r="L308" s="595"/>
      <c r="M308" s="867"/>
      <c r="N308" s="259"/>
      <c r="O308" s="868"/>
      <c r="P308" s="595"/>
      <c r="Q308" s="867"/>
      <c r="R308" s="259"/>
      <c r="S308" s="226"/>
      <c r="U308" s="859"/>
      <c r="V308" s="839"/>
      <c r="W308" s="591"/>
      <c r="X308" s="859"/>
      <c r="Y308" s="839"/>
      <c r="Z308" s="591"/>
      <c r="AA308" s="844"/>
      <c r="AB308" s="760"/>
      <c r="AC308" s="864"/>
      <c r="AD308" s="839"/>
      <c r="AE308" s="839"/>
      <c r="AF308" s="845">
        <f t="shared" si="28"/>
        <v>0</v>
      </c>
    </row>
    <row r="309" spans="1:32" ht="12.75" hidden="1" customHeight="1">
      <c r="A309" s="224"/>
      <c r="B309" s="648"/>
      <c r="C309" s="866"/>
      <c r="D309" s="869"/>
      <c r="E309" s="867"/>
      <c r="F309" s="259"/>
      <c r="G309" s="868"/>
      <c r="H309" s="595"/>
      <c r="I309" s="867"/>
      <c r="J309" s="259"/>
      <c r="K309" s="868"/>
      <c r="L309" s="595"/>
      <c r="M309" s="867"/>
      <c r="N309" s="259"/>
      <c r="O309" s="868"/>
      <c r="P309" s="595"/>
      <c r="Q309" s="867"/>
      <c r="R309" s="259"/>
      <c r="S309" s="226"/>
      <c r="U309" s="859"/>
      <c r="V309" s="839"/>
      <c r="W309" s="591"/>
      <c r="X309" s="859"/>
      <c r="Y309" s="839"/>
      <c r="Z309" s="591"/>
      <c r="AA309" s="844"/>
      <c r="AB309" s="760"/>
      <c r="AC309" s="864"/>
      <c r="AD309" s="839"/>
      <c r="AE309" s="839"/>
      <c r="AF309" s="845">
        <f t="shared" si="28"/>
        <v>0</v>
      </c>
    </row>
    <row r="310" spans="1:32" ht="12.75" hidden="1" customHeight="1">
      <c r="A310" s="224"/>
      <c r="B310" s="648"/>
      <c r="C310" s="866"/>
      <c r="D310" s="869"/>
      <c r="E310" s="867"/>
      <c r="F310" s="259"/>
      <c r="G310" s="868"/>
      <c r="H310" s="595"/>
      <c r="I310" s="867"/>
      <c r="J310" s="259"/>
      <c r="K310" s="868"/>
      <c r="L310" s="595"/>
      <c r="M310" s="867"/>
      <c r="N310" s="259"/>
      <c r="O310" s="868"/>
      <c r="P310" s="595"/>
      <c r="Q310" s="867"/>
      <c r="R310" s="259"/>
      <c r="S310" s="226"/>
      <c r="U310" s="859"/>
      <c r="V310" s="839"/>
      <c r="W310" s="591"/>
      <c r="X310" s="859"/>
      <c r="Y310" s="839"/>
      <c r="Z310" s="591"/>
      <c r="AA310" s="844"/>
      <c r="AB310" s="760"/>
      <c r="AC310" s="864"/>
      <c r="AD310" s="839"/>
      <c r="AE310" s="839"/>
      <c r="AF310" s="845">
        <f t="shared" si="28"/>
        <v>0</v>
      </c>
    </row>
    <row r="311" spans="1:32" ht="13.5" hidden="1" thickBot="1">
      <c r="A311" s="224"/>
      <c r="B311" s="648"/>
      <c r="C311" s="866"/>
      <c r="D311" s="869"/>
      <c r="E311" s="867"/>
      <c r="F311" s="259"/>
      <c r="G311" s="868"/>
      <c r="H311" s="595"/>
      <c r="I311" s="867"/>
      <c r="J311" s="259"/>
      <c r="K311" s="868"/>
      <c r="L311" s="595"/>
      <c r="M311" s="867"/>
      <c r="N311" s="259"/>
      <c r="O311" s="868"/>
      <c r="P311" s="595"/>
      <c r="Q311" s="867"/>
      <c r="R311" s="259"/>
      <c r="S311" s="226"/>
      <c r="U311" s="870"/>
      <c r="V311" s="871"/>
      <c r="W311" s="594"/>
      <c r="X311" s="870"/>
      <c r="Y311" s="872"/>
      <c r="Z311" s="591"/>
      <c r="AA311" s="873"/>
      <c r="AB311" s="872"/>
      <c r="AC311" s="874"/>
      <c r="AD311" s="872"/>
      <c r="AE311" s="874"/>
      <c r="AF311" s="875">
        <f t="shared" si="28"/>
        <v>0</v>
      </c>
    </row>
    <row r="312" spans="1:32" hidden="1">
      <c r="A312" s="260"/>
      <c r="B312" s="261"/>
      <c r="C312" s="600"/>
      <c r="D312" s="263"/>
      <c r="E312" s="603"/>
      <c r="F312" s="263"/>
      <c r="G312" s="263"/>
      <c r="H312" s="263"/>
      <c r="I312" s="603"/>
      <c r="J312" s="263"/>
      <c r="K312" s="263"/>
      <c r="L312" s="263"/>
      <c r="M312" s="603"/>
      <c r="N312" s="263"/>
      <c r="O312" s="263"/>
      <c r="P312" s="263"/>
      <c r="Q312" s="603"/>
      <c r="R312" s="263"/>
      <c r="S312" s="264"/>
      <c r="U312" s="265"/>
      <c r="X312" s="265"/>
      <c r="AA312" s="265"/>
      <c r="AB312" s="265"/>
    </row>
    <row r="313" spans="1:32" hidden="1">
      <c r="A313" s="260"/>
      <c r="B313" s="261"/>
      <c r="C313" s="600"/>
      <c r="D313" s="263"/>
      <c r="E313" s="603"/>
      <c r="F313" s="263"/>
      <c r="G313" s="263"/>
      <c r="H313" s="263"/>
      <c r="I313" s="603"/>
      <c r="J313" s="263"/>
      <c r="K313" s="263"/>
      <c r="L313" s="263"/>
      <c r="M313" s="603"/>
      <c r="N313" s="263"/>
      <c r="O313" s="263"/>
      <c r="P313" s="263"/>
      <c r="Q313" s="603"/>
      <c r="R313" s="263"/>
      <c r="S313" s="264"/>
      <c r="U313" s="265"/>
      <c r="X313" s="265"/>
      <c r="AA313" s="265"/>
      <c r="AB313" s="265"/>
    </row>
    <row r="314" spans="1:32" hidden="1">
      <c r="A314" s="260"/>
      <c r="B314" s="261"/>
      <c r="C314" s="600"/>
      <c r="D314" s="263"/>
      <c r="E314" s="603"/>
      <c r="F314" s="263"/>
      <c r="G314" s="263"/>
      <c r="H314" s="263"/>
      <c r="I314" s="603"/>
      <c r="J314" s="263"/>
      <c r="K314" s="263"/>
      <c r="L314" s="263"/>
      <c r="M314" s="603"/>
      <c r="N314" s="263"/>
      <c r="O314" s="263"/>
      <c r="P314" s="263"/>
      <c r="Q314" s="603"/>
      <c r="R314" s="263"/>
      <c r="S314" s="264"/>
      <c r="U314" s="265"/>
      <c r="X314" s="265"/>
      <c r="AA314" s="265"/>
      <c r="AB314" s="265"/>
    </row>
    <row r="315" spans="1:32" hidden="1">
      <c r="A315" s="260"/>
      <c r="B315" s="261" t="s">
        <v>958</v>
      </c>
      <c r="C315" s="600"/>
      <c r="D315" s="263"/>
      <c r="E315" s="603"/>
      <c r="F315" s="263"/>
      <c r="G315" s="263"/>
      <c r="H315" s="263"/>
      <c r="I315" s="603"/>
      <c r="J315" s="263"/>
      <c r="K315" s="263"/>
      <c r="L315" s="263"/>
      <c r="M315" s="603"/>
      <c r="N315" s="263"/>
      <c r="O315" s="263"/>
      <c r="P315" s="263"/>
      <c r="Q315" s="603"/>
      <c r="R315" s="263"/>
      <c r="S315" s="264"/>
      <c r="U315" s="265"/>
      <c r="X315" s="265"/>
      <c r="AA315" s="265"/>
      <c r="AB315" s="265"/>
    </row>
    <row r="316" spans="1:32" hidden="1">
      <c r="A316" s="260"/>
      <c r="B316" s="262" t="s">
        <v>959</v>
      </c>
      <c r="C316" s="600"/>
      <c r="D316" s="263"/>
      <c r="E316" s="603"/>
      <c r="F316" s="263"/>
      <c r="G316" s="263"/>
      <c r="H316" s="263"/>
      <c r="I316" s="603"/>
      <c r="J316" s="263"/>
      <c r="K316" s="263"/>
      <c r="L316" s="263"/>
      <c r="M316" s="603"/>
      <c r="N316" s="263"/>
      <c r="O316" s="263"/>
      <c r="P316" s="263"/>
      <c r="Q316" s="603"/>
      <c r="R316" s="263"/>
      <c r="S316" s="264"/>
      <c r="U316" s="265"/>
      <c r="X316" s="265"/>
      <c r="AA316" s="265"/>
      <c r="AB316" s="265"/>
    </row>
    <row r="317" spans="1:32" hidden="1">
      <c r="A317" s="260"/>
      <c r="B317" s="262" t="s">
        <v>960</v>
      </c>
      <c r="C317" s="600"/>
      <c r="D317" s="263"/>
      <c r="E317" s="603"/>
      <c r="F317" s="263"/>
      <c r="G317" s="263"/>
      <c r="H317" s="263"/>
      <c r="I317" s="603"/>
      <c r="J317" s="263"/>
      <c r="K317" s="263"/>
      <c r="L317" s="263"/>
      <c r="M317" s="603"/>
      <c r="N317" s="263"/>
      <c r="O317" s="263"/>
      <c r="P317" s="263"/>
      <c r="Q317" s="603"/>
      <c r="R317" s="263"/>
      <c r="S317" s="264"/>
      <c r="U317" s="265"/>
      <c r="X317" s="265"/>
      <c r="AA317" s="265"/>
      <c r="AB317" s="265"/>
    </row>
    <row r="318" spans="1:32" hidden="1">
      <c r="A318" s="260"/>
      <c r="B318" s="262"/>
      <c r="C318" s="600"/>
      <c r="D318" s="263"/>
      <c r="E318" s="603"/>
      <c r="F318" s="263"/>
      <c r="G318" s="263"/>
      <c r="H318" s="263"/>
      <c r="I318" s="603"/>
      <c r="J318" s="263"/>
      <c r="K318" s="263"/>
      <c r="L318" s="263"/>
      <c r="M318" s="603"/>
      <c r="N318" s="263"/>
      <c r="O318" s="263"/>
      <c r="P318" s="263"/>
      <c r="Q318" s="603"/>
      <c r="R318" s="263"/>
      <c r="S318" s="264"/>
      <c r="U318" s="265"/>
      <c r="X318" s="265"/>
      <c r="AA318" s="265"/>
      <c r="AB318" s="265"/>
    </row>
    <row r="319" spans="1:32" hidden="1">
      <c r="A319" s="260"/>
      <c r="B319" s="262"/>
      <c r="C319" s="600"/>
      <c r="D319" s="263"/>
      <c r="E319" s="603"/>
      <c r="F319" s="263"/>
      <c r="G319" s="263"/>
      <c r="H319" s="263"/>
      <c r="I319" s="603"/>
      <c r="J319" s="263"/>
      <c r="K319" s="263"/>
      <c r="L319" s="263"/>
      <c r="M319" s="603"/>
      <c r="N319" s="263"/>
      <c r="O319" s="263"/>
      <c r="P319" s="263"/>
      <c r="Q319" s="603"/>
      <c r="R319" s="263"/>
      <c r="S319" s="264"/>
      <c r="U319" s="265"/>
      <c r="X319" s="265"/>
      <c r="AA319" s="265"/>
      <c r="AB319" s="265"/>
    </row>
    <row r="320" spans="1:32" hidden="1">
      <c r="A320" s="260"/>
      <c r="B320" s="262"/>
      <c r="C320" s="600"/>
      <c r="D320" s="263"/>
      <c r="E320" s="603"/>
      <c r="F320" s="263"/>
      <c r="G320" s="263"/>
      <c r="H320" s="263"/>
      <c r="I320" s="603"/>
      <c r="J320" s="263"/>
      <c r="K320" s="263"/>
      <c r="L320" s="263"/>
      <c r="M320" s="603"/>
      <c r="N320" s="263"/>
      <c r="O320" s="263"/>
      <c r="P320" s="263"/>
      <c r="Q320" s="603"/>
      <c r="R320" s="263"/>
      <c r="S320" s="264"/>
      <c r="U320" s="265"/>
      <c r="X320" s="265"/>
      <c r="AA320" s="265"/>
      <c r="AB320" s="265"/>
    </row>
    <row r="321" spans="1:32" hidden="1">
      <c r="A321" s="260"/>
      <c r="B321" s="262"/>
      <c r="C321" s="600"/>
      <c r="D321" s="263"/>
      <c r="E321" s="603"/>
      <c r="F321" s="263"/>
      <c r="G321" s="263"/>
      <c r="H321" s="263"/>
      <c r="I321" s="603"/>
      <c r="J321" s="263"/>
      <c r="K321" s="263"/>
      <c r="L321" s="263"/>
      <c r="M321" s="603"/>
      <c r="N321" s="263"/>
      <c r="O321" s="263"/>
      <c r="P321" s="263"/>
      <c r="Q321" s="603"/>
      <c r="R321" s="263"/>
      <c r="S321" s="264"/>
      <c r="U321" s="265"/>
      <c r="X321" s="265"/>
      <c r="AA321" s="265"/>
      <c r="AB321" s="265"/>
    </row>
    <row r="322" spans="1:32" hidden="1">
      <c r="A322" s="260"/>
      <c r="B322" s="262"/>
      <c r="C322" s="600"/>
      <c r="D322" s="263"/>
      <c r="E322" s="603"/>
      <c r="F322" s="263"/>
      <c r="G322" s="263"/>
      <c r="H322" s="263"/>
      <c r="I322" s="603"/>
      <c r="J322" s="263"/>
      <c r="K322" s="263"/>
      <c r="L322" s="263"/>
      <c r="M322" s="603"/>
      <c r="N322" s="263"/>
      <c r="O322" s="263"/>
      <c r="P322" s="263"/>
      <c r="Q322" s="603"/>
      <c r="R322" s="263"/>
      <c r="S322" s="264"/>
      <c r="U322" s="265"/>
      <c r="X322" s="265"/>
      <c r="AA322" s="265"/>
      <c r="AB322" s="265"/>
    </row>
    <row r="323" spans="1:32" hidden="1">
      <c r="A323" s="260"/>
      <c r="B323" s="262"/>
      <c r="C323" s="600"/>
      <c r="D323" s="263"/>
      <c r="E323" s="603"/>
      <c r="F323" s="263"/>
      <c r="G323" s="263"/>
      <c r="H323" s="263"/>
      <c r="I323" s="603"/>
      <c r="J323" s="263"/>
      <c r="K323" s="263"/>
      <c r="L323" s="263"/>
      <c r="M323" s="603"/>
      <c r="N323" s="263"/>
      <c r="O323" s="263"/>
      <c r="P323" s="263"/>
      <c r="Q323" s="603"/>
      <c r="R323" s="263"/>
      <c r="S323" s="264"/>
      <c r="U323" s="265"/>
      <c r="X323" s="265"/>
      <c r="AA323" s="265"/>
      <c r="AB323" s="265"/>
    </row>
    <row r="324" spans="1:32" hidden="1">
      <c r="A324" s="260"/>
      <c r="B324" s="262"/>
      <c r="C324" s="600"/>
      <c r="D324" s="263"/>
      <c r="E324" s="603"/>
      <c r="F324" s="263"/>
      <c r="G324" s="263"/>
      <c r="H324" s="263"/>
      <c r="I324" s="603"/>
      <c r="J324" s="263"/>
      <c r="K324" s="263"/>
      <c r="L324" s="263"/>
      <c r="M324" s="603"/>
      <c r="N324" s="263"/>
      <c r="O324" s="263"/>
      <c r="P324" s="263"/>
      <c r="Q324" s="603"/>
      <c r="R324" s="263"/>
      <c r="S324" s="264"/>
      <c r="U324" s="265"/>
      <c r="X324" s="265"/>
      <c r="AA324" s="265"/>
      <c r="AB324" s="265"/>
    </row>
    <row r="325" spans="1:32" hidden="1">
      <c r="A325" s="260"/>
      <c r="B325" s="262"/>
      <c r="C325" s="600"/>
      <c r="D325" s="263"/>
      <c r="E325" s="603"/>
      <c r="F325" s="263"/>
      <c r="G325" s="263"/>
      <c r="H325" s="263"/>
      <c r="I325" s="603"/>
      <c r="J325" s="263"/>
      <c r="K325" s="263"/>
      <c r="L325" s="263"/>
      <c r="M325" s="603"/>
      <c r="N325" s="263"/>
      <c r="O325" s="263"/>
      <c r="P325" s="263"/>
      <c r="Q325" s="603"/>
      <c r="R325" s="263"/>
      <c r="S325" s="264"/>
      <c r="U325" s="265"/>
      <c r="X325" s="265"/>
      <c r="AA325" s="265"/>
      <c r="AB325" s="265"/>
    </row>
    <row r="326" spans="1:32" hidden="1">
      <c r="A326" s="260"/>
      <c r="B326" s="262"/>
      <c r="C326" s="600"/>
      <c r="D326" s="263"/>
      <c r="E326" s="603"/>
      <c r="F326" s="263"/>
      <c r="G326" s="263"/>
      <c r="H326" s="263"/>
      <c r="I326" s="603"/>
      <c r="J326" s="263"/>
      <c r="K326" s="263"/>
      <c r="L326" s="263"/>
      <c r="M326" s="603"/>
      <c r="N326" s="263"/>
      <c r="O326" s="263"/>
      <c r="P326" s="263"/>
      <c r="Q326" s="603"/>
      <c r="R326" s="263"/>
      <c r="S326" s="264"/>
      <c r="U326" s="265"/>
      <c r="X326" s="265"/>
      <c r="AA326" s="265"/>
      <c r="AB326" s="265"/>
    </row>
    <row r="327" spans="1:32" hidden="1">
      <c r="A327" s="260"/>
      <c r="B327" s="262"/>
      <c r="C327" s="600"/>
      <c r="D327" s="263"/>
      <c r="E327" s="603"/>
      <c r="F327" s="263"/>
      <c r="G327" s="263"/>
      <c r="H327" s="263"/>
      <c r="I327" s="603"/>
      <c r="J327" s="263"/>
      <c r="K327" s="263"/>
      <c r="L327" s="263"/>
      <c r="M327" s="603"/>
      <c r="N327" s="263"/>
      <c r="O327" s="263"/>
      <c r="P327" s="263"/>
      <c r="Q327" s="603"/>
      <c r="R327" s="263"/>
      <c r="S327" s="264"/>
      <c r="U327" s="265"/>
      <c r="X327" s="265"/>
      <c r="AA327" s="265"/>
      <c r="AB327" s="265"/>
    </row>
    <row r="328" spans="1:32" hidden="1">
      <c r="A328" s="260"/>
      <c r="B328" s="261"/>
      <c r="C328" s="600"/>
      <c r="D328" s="263"/>
      <c r="E328" s="603"/>
      <c r="F328" s="263"/>
      <c r="G328" s="263"/>
      <c r="H328" s="263"/>
      <c r="I328" s="603"/>
      <c r="J328" s="263"/>
      <c r="K328" s="263"/>
      <c r="L328" s="263"/>
      <c r="M328" s="603"/>
      <c r="N328" s="263"/>
      <c r="O328" s="263"/>
      <c r="P328" s="263"/>
      <c r="Q328" s="603"/>
      <c r="R328" s="263"/>
      <c r="S328" s="264"/>
    </row>
    <row r="329" spans="1:32" hidden="1">
      <c r="A329" s="260"/>
      <c r="B329" s="261"/>
      <c r="C329" s="600"/>
      <c r="D329" s="263"/>
      <c r="E329" s="603"/>
      <c r="F329" s="263"/>
      <c r="G329" s="263"/>
      <c r="H329" s="263"/>
      <c r="I329" s="603"/>
      <c r="J329" s="263"/>
      <c r="K329" s="263"/>
      <c r="L329" s="263"/>
      <c r="M329" s="603"/>
      <c r="N329" s="263"/>
      <c r="O329" s="263"/>
      <c r="P329" s="263"/>
      <c r="Q329" s="603"/>
      <c r="R329" s="263"/>
      <c r="S329" s="264"/>
    </row>
    <row r="330" spans="1:32" hidden="1">
      <c r="A330" s="260"/>
      <c r="B330" s="261"/>
      <c r="C330" s="603"/>
      <c r="D330" s="263"/>
      <c r="E330" s="603"/>
      <c r="F330" s="263"/>
      <c r="G330" s="263"/>
      <c r="H330" s="263"/>
      <c r="I330" s="603"/>
      <c r="J330" s="263"/>
      <c r="K330" s="263"/>
      <c r="L330" s="263"/>
      <c r="M330" s="603"/>
      <c r="N330" s="263"/>
      <c r="O330" s="263"/>
      <c r="P330" s="263"/>
      <c r="Q330" s="603"/>
      <c r="R330" s="263"/>
      <c r="S330" s="264"/>
    </row>
    <row r="331" spans="1:32" hidden="1">
      <c r="A331" s="260"/>
      <c r="B331" s="261"/>
      <c r="C331" s="603"/>
      <c r="D331" s="263"/>
      <c r="E331" s="603"/>
      <c r="F331" s="263"/>
      <c r="G331" s="263"/>
      <c r="H331" s="263"/>
      <c r="I331" s="603"/>
      <c r="J331" s="263"/>
      <c r="K331" s="263"/>
      <c r="L331" s="263"/>
      <c r="M331" s="603"/>
      <c r="N331" s="263"/>
      <c r="O331" s="263"/>
      <c r="P331" s="263"/>
      <c r="Q331" s="603"/>
      <c r="R331" s="263"/>
      <c r="S331" s="264"/>
    </row>
    <row r="332" spans="1:32" collapsed="1">
      <c r="A332" s="224"/>
      <c r="B332" s="1201" t="s">
        <v>961</v>
      </c>
      <c r="C332" s="1202"/>
      <c r="D332" s="1202"/>
      <c r="E332" s="1202"/>
      <c r="F332" s="1202"/>
      <c r="G332" s="1202"/>
      <c r="H332" s="1202"/>
      <c r="I332" s="1202"/>
      <c r="J332" s="1202"/>
      <c r="K332" s="1202"/>
      <c r="L332" s="1202"/>
      <c r="M332" s="1202"/>
      <c r="N332" s="1202"/>
      <c r="O332" s="849"/>
      <c r="P332" s="849"/>
      <c r="Q332" s="849"/>
      <c r="R332" s="850"/>
      <c r="S332" s="249"/>
      <c r="U332" s="862"/>
      <c r="V332" s="854"/>
      <c r="W332" s="605"/>
      <c r="X332" s="862"/>
      <c r="Y332" s="854"/>
      <c r="Z332" s="605"/>
      <c r="AA332" s="853"/>
      <c r="AB332" s="854"/>
      <c r="AC332" s="854"/>
      <c r="AD332" s="854"/>
      <c r="AE332" s="854"/>
      <c r="AF332" s="876" t="str">
        <f t="shared" ref="AF332:AF341" si="31">B332</f>
        <v>Intrinsically safe stub lines 1 (Ex)  -  Line capacitance max. 82nF, line inductance max. 2.3mH, line resistance max. 50 Ohm</v>
      </c>
    </row>
    <row r="333" spans="1:32" ht="27.75" hidden="1" customHeight="1" outlineLevel="1">
      <c r="A333" s="224"/>
      <c r="B333" s="641" t="s">
        <v>962</v>
      </c>
      <c r="C333" s="877"/>
      <c r="D333" s="835"/>
      <c r="E333" s="878"/>
      <c r="F333" s="255"/>
      <c r="G333" s="877"/>
      <c r="H333" s="543"/>
      <c r="I333" s="878"/>
      <c r="J333" s="255"/>
      <c r="K333" s="877"/>
      <c r="L333" s="543"/>
      <c r="M333" s="878"/>
      <c r="N333" s="255"/>
      <c r="O333" s="877"/>
      <c r="P333" s="543"/>
      <c r="Q333" s="878"/>
      <c r="R333" s="255"/>
      <c r="S333" s="249"/>
      <c r="U333" s="862"/>
      <c r="V333" s="854"/>
      <c r="W333" s="605"/>
      <c r="X333" s="862"/>
      <c r="Y333" s="854"/>
      <c r="Z333" s="605"/>
      <c r="AA333" s="853"/>
      <c r="AB333" s="854"/>
      <c r="AC333" s="854"/>
      <c r="AD333" s="854"/>
      <c r="AE333" s="854"/>
      <c r="AF333" s="876" t="str">
        <f t="shared" si="31"/>
        <v>FDCL221-Ex - Line adaptor Ex</v>
      </c>
    </row>
    <row r="334" spans="1:32" hidden="1" outlineLevel="1">
      <c r="A334" s="224"/>
      <c r="B334" s="641" t="s">
        <v>963</v>
      </c>
      <c r="C334" s="879">
        <v>0</v>
      </c>
      <c r="D334" s="835" t="s">
        <v>964</v>
      </c>
      <c r="E334" s="880">
        <v>0</v>
      </c>
      <c r="F334" s="255" t="s">
        <v>964</v>
      </c>
      <c r="G334" s="877">
        <v>0</v>
      </c>
      <c r="H334" s="543" t="s">
        <v>964</v>
      </c>
      <c r="I334" s="880">
        <v>0</v>
      </c>
      <c r="J334" s="255" t="s">
        <v>964</v>
      </c>
      <c r="K334" s="877">
        <v>0</v>
      </c>
      <c r="L334" s="543" t="s">
        <v>964</v>
      </c>
      <c r="M334" s="880">
        <v>0</v>
      </c>
      <c r="N334" s="255" t="s">
        <v>964</v>
      </c>
      <c r="O334" s="877">
        <v>0</v>
      </c>
      <c r="P334" s="543" t="s">
        <v>964</v>
      </c>
      <c r="Q334" s="880">
        <v>0</v>
      </c>
      <c r="R334" s="255" t="s">
        <v>964</v>
      </c>
      <c r="S334" s="249"/>
      <c r="U334" s="859">
        <f>V334+W334</f>
        <v>1.25</v>
      </c>
      <c r="V334" s="839">
        <v>1.25</v>
      </c>
      <c r="W334" s="591">
        <v>0</v>
      </c>
      <c r="X334" s="859">
        <f>Y334+Z334</f>
        <v>1.25</v>
      </c>
      <c r="Y334" s="839">
        <v>1.25</v>
      </c>
      <c r="Z334" s="591">
        <v>0</v>
      </c>
      <c r="AA334" s="844">
        <v>0</v>
      </c>
      <c r="AB334" s="760">
        <v>1</v>
      </c>
      <c r="AC334" s="760">
        <v>1</v>
      </c>
      <c r="AD334" s="839">
        <v>0</v>
      </c>
      <c r="AE334" s="839">
        <v>0</v>
      </c>
      <c r="AF334" s="845" t="str">
        <f t="shared" si="31"/>
        <v>OOH740-A9-Ex - Neural fire detector Ex</v>
      </c>
    </row>
    <row r="335" spans="1:32" hidden="1" outlineLevel="1">
      <c r="A335" s="224"/>
      <c r="B335" s="641" t="s">
        <v>965</v>
      </c>
      <c r="C335" s="879">
        <v>0</v>
      </c>
      <c r="D335" s="835" t="s">
        <v>964</v>
      </c>
      <c r="E335" s="880">
        <v>0</v>
      </c>
      <c r="F335" s="255" t="s">
        <v>964</v>
      </c>
      <c r="G335" s="877">
        <v>0</v>
      </c>
      <c r="H335" s="543" t="s">
        <v>964</v>
      </c>
      <c r="I335" s="880">
        <v>0</v>
      </c>
      <c r="J335" s="255" t="s">
        <v>964</v>
      </c>
      <c r="K335" s="877">
        <v>0</v>
      </c>
      <c r="L335" s="543" t="s">
        <v>964</v>
      </c>
      <c r="M335" s="880">
        <v>0</v>
      </c>
      <c r="N335" s="255" t="s">
        <v>964</v>
      </c>
      <c r="O335" s="877">
        <v>0</v>
      </c>
      <c r="P335" s="543" t="s">
        <v>964</v>
      </c>
      <c r="Q335" s="880">
        <v>0</v>
      </c>
      <c r="R335" s="255" t="s">
        <v>964</v>
      </c>
      <c r="S335" s="249"/>
      <c r="U335" s="859">
        <f>V335+W335</f>
        <v>1.25</v>
      </c>
      <c r="V335" s="760">
        <v>1.25</v>
      </c>
      <c r="W335" s="591">
        <v>0</v>
      </c>
      <c r="X335" s="859">
        <f>Y335+Z335</f>
        <v>1.25</v>
      </c>
      <c r="Y335" s="760">
        <v>1.25</v>
      </c>
      <c r="Z335" s="591">
        <v>0</v>
      </c>
      <c r="AA335" s="844">
        <v>0</v>
      </c>
      <c r="AB335" s="760">
        <v>1</v>
      </c>
      <c r="AC335" s="760">
        <v>1</v>
      </c>
      <c r="AD335" s="760">
        <v>0</v>
      </c>
      <c r="AE335" s="760">
        <v>0</v>
      </c>
      <c r="AF335" s="845" t="str">
        <f t="shared" si="31"/>
        <v>FDM223-Ex - Manual call point Ex</v>
      </c>
    </row>
    <row r="336" spans="1:32" ht="12.75" hidden="1" customHeight="1">
      <c r="A336" s="224"/>
      <c r="B336" s="648"/>
      <c r="C336" s="881"/>
      <c r="D336" s="835"/>
      <c r="E336" s="878"/>
      <c r="F336" s="259"/>
      <c r="G336" s="881"/>
      <c r="H336" s="543"/>
      <c r="I336" s="878"/>
      <c r="J336" s="259"/>
      <c r="K336" s="881"/>
      <c r="L336" s="543"/>
      <c r="M336" s="878"/>
      <c r="N336" s="259"/>
      <c r="O336" s="881"/>
      <c r="P336" s="543"/>
      <c r="Q336" s="878"/>
      <c r="R336" s="259"/>
      <c r="S336" s="226"/>
      <c r="U336" s="838"/>
      <c r="V336" s="760"/>
      <c r="W336" s="591"/>
      <c r="X336" s="838"/>
      <c r="Y336" s="760"/>
      <c r="Z336" s="591"/>
      <c r="AA336" s="840"/>
      <c r="AB336" s="839"/>
      <c r="AC336" s="844"/>
      <c r="AD336" s="760"/>
      <c r="AE336" s="760"/>
      <c r="AF336" s="845">
        <f t="shared" si="31"/>
        <v>0</v>
      </c>
    </row>
    <row r="337" spans="1:32" ht="12.75" hidden="1" customHeight="1">
      <c r="A337" s="224"/>
      <c r="B337" s="648"/>
      <c r="C337" s="881"/>
      <c r="D337" s="869"/>
      <c r="E337" s="882"/>
      <c r="F337" s="259"/>
      <c r="G337" s="881"/>
      <c r="H337" s="595"/>
      <c r="I337" s="882"/>
      <c r="J337" s="259"/>
      <c r="K337" s="881"/>
      <c r="L337" s="595"/>
      <c r="M337" s="882"/>
      <c r="N337" s="259"/>
      <c r="O337" s="881"/>
      <c r="P337" s="595"/>
      <c r="Q337" s="882"/>
      <c r="R337" s="259"/>
      <c r="S337" s="226"/>
      <c r="U337" s="838"/>
      <c r="V337" s="760"/>
      <c r="W337" s="591"/>
      <c r="X337" s="838"/>
      <c r="Y337" s="760"/>
      <c r="Z337" s="591"/>
      <c r="AA337" s="840"/>
      <c r="AB337" s="839"/>
      <c r="AC337" s="844"/>
      <c r="AD337" s="760"/>
      <c r="AE337" s="760"/>
      <c r="AF337" s="845">
        <f t="shared" si="31"/>
        <v>0</v>
      </c>
    </row>
    <row r="338" spans="1:32" ht="12.75" hidden="1" customHeight="1">
      <c r="A338" s="224"/>
      <c r="B338" s="648"/>
      <c r="C338" s="881"/>
      <c r="D338" s="869"/>
      <c r="E338" s="882"/>
      <c r="F338" s="259"/>
      <c r="G338" s="881"/>
      <c r="H338" s="595"/>
      <c r="I338" s="882"/>
      <c r="J338" s="259"/>
      <c r="K338" s="881"/>
      <c r="L338" s="595"/>
      <c r="M338" s="882"/>
      <c r="N338" s="259"/>
      <c r="O338" s="881"/>
      <c r="P338" s="595"/>
      <c r="Q338" s="882"/>
      <c r="R338" s="259"/>
      <c r="S338" s="226"/>
      <c r="U338" s="859"/>
      <c r="V338" s="760"/>
      <c r="W338" s="591"/>
      <c r="X338" s="859"/>
      <c r="Y338" s="760"/>
      <c r="Z338" s="591"/>
      <c r="AA338" s="844"/>
      <c r="AB338" s="760"/>
      <c r="AC338" s="864"/>
      <c r="AD338" s="760"/>
      <c r="AE338" s="760"/>
      <c r="AF338" s="845">
        <f t="shared" si="31"/>
        <v>0</v>
      </c>
    </row>
    <row r="339" spans="1:32" ht="12.75" hidden="1" customHeight="1">
      <c r="A339" s="224"/>
      <c r="B339" s="648"/>
      <c r="C339" s="881"/>
      <c r="D339" s="869"/>
      <c r="E339" s="882"/>
      <c r="F339" s="259"/>
      <c r="G339" s="881"/>
      <c r="H339" s="595"/>
      <c r="I339" s="882"/>
      <c r="J339" s="259"/>
      <c r="K339" s="881"/>
      <c r="L339" s="595"/>
      <c r="M339" s="882"/>
      <c r="N339" s="259"/>
      <c r="O339" s="881"/>
      <c r="P339" s="595"/>
      <c r="Q339" s="882"/>
      <c r="R339" s="259"/>
      <c r="S339" s="226"/>
      <c r="U339" s="859"/>
      <c r="V339" s="760"/>
      <c r="W339" s="591"/>
      <c r="X339" s="859"/>
      <c r="Y339" s="760"/>
      <c r="Z339" s="591"/>
      <c r="AA339" s="844"/>
      <c r="AB339" s="760"/>
      <c r="AC339" s="864"/>
      <c r="AD339" s="760"/>
      <c r="AE339" s="760"/>
      <c r="AF339" s="845">
        <f t="shared" si="31"/>
        <v>0</v>
      </c>
    </row>
    <row r="340" spans="1:32" ht="12.75" hidden="1" customHeight="1">
      <c r="A340" s="224"/>
      <c r="B340" s="648"/>
      <c r="C340" s="881"/>
      <c r="D340" s="869"/>
      <c r="E340" s="882"/>
      <c r="F340" s="259"/>
      <c r="G340" s="881"/>
      <c r="H340" s="595"/>
      <c r="I340" s="882"/>
      <c r="J340" s="259"/>
      <c r="K340" s="881"/>
      <c r="L340" s="595"/>
      <c r="M340" s="882"/>
      <c r="N340" s="259"/>
      <c r="O340" s="881"/>
      <c r="P340" s="595"/>
      <c r="Q340" s="882"/>
      <c r="R340" s="259"/>
      <c r="S340" s="226"/>
      <c r="U340" s="859"/>
      <c r="V340" s="760"/>
      <c r="W340" s="591"/>
      <c r="X340" s="859"/>
      <c r="Y340" s="760"/>
      <c r="Z340" s="591"/>
      <c r="AA340" s="844"/>
      <c r="AB340" s="760"/>
      <c r="AC340" s="864"/>
      <c r="AD340" s="760"/>
      <c r="AE340" s="760"/>
      <c r="AF340" s="845">
        <f t="shared" si="31"/>
        <v>0</v>
      </c>
    </row>
    <row r="341" spans="1:32" ht="12.75" hidden="1" customHeight="1">
      <c r="A341" s="224"/>
      <c r="B341" s="648"/>
      <c r="C341" s="881"/>
      <c r="D341" s="869"/>
      <c r="E341" s="882"/>
      <c r="F341" s="259"/>
      <c r="G341" s="881"/>
      <c r="H341" s="595"/>
      <c r="I341" s="882"/>
      <c r="J341" s="259"/>
      <c r="K341" s="881"/>
      <c r="L341" s="595"/>
      <c r="M341" s="882"/>
      <c r="N341" s="259"/>
      <c r="O341" s="881"/>
      <c r="P341" s="595"/>
      <c r="Q341" s="882"/>
      <c r="R341" s="259"/>
      <c r="S341" s="226"/>
      <c r="U341" s="859"/>
      <c r="V341" s="760"/>
      <c r="W341" s="591"/>
      <c r="X341" s="859"/>
      <c r="Y341" s="760"/>
      <c r="Z341" s="591"/>
      <c r="AA341" s="844"/>
      <c r="AB341" s="760"/>
      <c r="AC341" s="844"/>
      <c r="AD341" s="760"/>
      <c r="AE341" s="760"/>
      <c r="AF341" s="845">
        <f t="shared" si="31"/>
        <v>0</v>
      </c>
    </row>
    <row r="342" spans="1:32" hidden="1">
      <c r="A342" s="260"/>
      <c r="B342" s="229" t="s">
        <v>966</v>
      </c>
      <c r="C342" s="1203" t="b">
        <v>0</v>
      </c>
      <c r="D342" s="1203"/>
      <c r="E342" s="1203" t="b">
        <v>0</v>
      </c>
      <c r="F342" s="1203"/>
      <c r="G342" s="1203" t="b">
        <v>0</v>
      </c>
      <c r="H342" s="1203"/>
      <c r="I342" s="1203" t="b">
        <v>0</v>
      </c>
      <c r="J342" s="1203"/>
      <c r="K342" s="1203" t="b">
        <v>0</v>
      </c>
      <c r="L342" s="1203"/>
      <c r="M342" s="1203" t="b">
        <v>0</v>
      </c>
      <c r="N342" s="1203"/>
      <c r="O342" s="1203" t="b">
        <v>0</v>
      </c>
      <c r="P342" s="1203"/>
      <c r="Q342" s="1203" t="b">
        <v>0</v>
      </c>
      <c r="R342" s="1203"/>
      <c r="S342" s="264"/>
      <c r="U342" s="859">
        <f>V342+W342</f>
        <v>10</v>
      </c>
      <c r="V342" s="839">
        <v>10</v>
      </c>
      <c r="W342" s="591">
        <v>0</v>
      </c>
      <c r="X342" s="859">
        <f>Y342+Z342</f>
        <v>10</v>
      </c>
      <c r="Y342" s="839">
        <v>10</v>
      </c>
      <c r="Z342" s="591">
        <v>0</v>
      </c>
      <c r="AA342" s="844">
        <v>0</v>
      </c>
      <c r="AB342" s="760">
        <v>1</v>
      </c>
      <c r="AC342" s="844">
        <v>0</v>
      </c>
      <c r="AD342" s="839">
        <v>0</v>
      </c>
      <c r="AE342" s="839">
        <v>0</v>
      </c>
      <c r="AF342" s="845">
        <f>B341</f>
        <v>0</v>
      </c>
    </row>
    <row r="343" spans="1:32" hidden="1">
      <c r="A343" s="260"/>
      <c r="B343" s="229"/>
      <c r="C343" s="269"/>
      <c r="D343" s="269"/>
      <c r="E343" s="269"/>
      <c r="F343" s="269"/>
      <c r="G343" s="269"/>
      <c r="H343" s="269"/>
      <c r="I343" s="269"/>
      <c r="J343" s="269"/>
      <c r="K343" s="269"/>
      <c r="L343" s="269"/>
      <c r="M343" s="269"/>
      <c r="N343" s="269"/>
      <c r="O343" s="269"/>
      <c r="P343" s="269"/>
      <c r="Q343" s="269"/>
      <c r="R343" s="269"/>
      <c r="S343" s="264"/>
    </row>
    <row r="344" spans="1:32" hidden="1">
      <c r="A344" s="260"/>
      <c r="B344" s="229"/>
      <c r="C344" s="602"/>
      <c r="D344" s="229"/>
      <c r="E344" s="269"/>
      <c r="F344" s="269"/>
      <c r="G344" s="269"/>
      <c r="H344" s="269"/>
      <c r="I344" s="269"/>
      <c r="J344" s="269"/>
      <c r="K344" s="269"/>
      <c r="L344" s="269"/>
      <c r="M344" s="269"/>
      <c r="N344" s="269"/>
      <c r="O344" s="269"/>
      <c r="P344" s="269"/>
      <c r="Q344" s="269"/>
      <c r="R344" s="269"/>
      <c r="S344" s="264"/>
    </row>
    <row r="345" spans="1:32" hidden="1">
      <c r="A345" s="260"/>
      <c r="B345" s="229"/>
      <c r="C345" s="602"/>
      <c r="D345" s="229"/>
      <c r="E345" s="269"/>
      <c r="F345" s="269"/>
      <c r="G345" s="269"/>
      <c r="H345" s="269"/>
      <c r="I345" s="269"/>
      <c r="J345" s="269"/>
      <c r="K345" s="269"/>
      <c r="L345" s="269"/>
      <c r="M345" s="269"/>
      <c r="N345" s="269"/>
      <c r="O345" s="269"/>
      <c r="P345" s="269"/>
      <c r="Q345" s="269"/>
      <c r="R345" s="269"/>
      <c r="S345" s="264"/>
    </row>
    <row r="346" spans="1:32" hidden="1">
      <c r="A346" s="260"/>
      <c r="B346" s="229"/>
      <c r="C346" s="601"/>
      <c r="D346" s="269"/>
      <c r="E346" s="269"/>
      <c r="F346" s="269"/>
      <c r="G346" s="269"/>
      <c r="H346" s="269"/>
      <c r="I346" s="269"/>
      <c r="J346" s="269"/>
      <c r="K346" s="269"/>
      <c r="L346" s="269"/>
      <c r="M346" s="269"/>
      <c r="N346" s="269"/>
      <c r="O346" s="269"/>
      <c r="P346" s="269"/>
      <c r="Q346" s="269"/>
      <c r="R346" s="269"/>
      <c r="S346" s="264"/>
    </row>
    <row r="347" spans="1:32" hidden="1">
      <c r="A347" s="260"/>
      <c r="B347" s="229"/>
      <c r="C347" s="601"/>
      <c r="D347" s="269"/>
      <c r="E347" s="269"/>
      <c r="F347" s="269"/>
      <c r="G347" s="269"/>
      <c r="H347" s="269"/>
      <c r="I347" s="269"/>
      <c r="J347" s="269"/>
      <c r="K347" s="269"/>
      <c r="L347" s="269"/>
      <c r="M347" s="269"/>
      <c r="N347" s="269"/>
      <c r="O347" s="269"/>
      <c r="P347" s="269"/>
      <c r="Q347" s="269"/>
      <c r="R347" s="269"/>
      <c r="S347" s="264"/>
    </row>
    <row r="348" spans="1:32" hidden="1">
      <c r="A348" s="260"/>
      <c r="B348" s="229"/>
      <c r="C348" s="601"/>
      <c r="D348" s="269"/>
      <c r="E348" s="269"/>
      <c r="F348" s="269"/>
      <c r="G348" s="269"/>
      <c r="H348" s="269"/>
      <c r="I348" s="269"/>
      <c r="J348" s="269"/>
      <c r="K348" s="269"/>
      <c r="L348" s="269"/>
      <c r="M348" s="269"/>
      <c r="N348" s="269"/>
      <c r="O348" s="269"/>
      <c r="P348" s="269"/>
      <c r="Q348" s="269"/>
      <c r="R348" s="269"/>
      <c r="S348" s="264"/>
    </row>
    <row r="349" spans="1:32" hidden="1">
      <c r="A349" s="260"/>
      <c r="B349" s="229"/>
      <c r="C349" s="602"/>
      <c r="D349" s="229"/>
      <c r="E349" s="269"/>
      <c r="F349" s="269"/>
      <c r="G349" s="269"/>
      <c r="H349" s="269"/>
      <c r="I349" s="269"/>
      <c r="J349" s="269"/>
      <c r="K349" s="269"/>
      <c r="L349" s="269"/>
      <c r="M349" s="269"/>
      <c r="N349" s="269"/>
      <c r="O349" s="269"/>
      <c r="P349" s="269"/>
      <c r="Q349" s="269"/>
      <c r="R349" s="269"/>
      <c r="S349" s="264"/>
    </row>
    <row r="350" spans="1:32" hidden="1">
      <c r="A350" s="260"/>
      <c r="B350" s="229"/>
      <c r="C350" s="269"/>
      <c r="D350" s="229"/>
      <c r="E350" s="269"/>
      <c r="F350" s="269"/>
      <c r="G350" s="269"/>
      <c r="H350" s="269"/>
      <c r="I350" s="269"/>
      <c r="J350" s="269"/>
      <c r="K350" s="269"/>
      <c r="L350" s="269"/>
      <c r="M350" s="269"/>
      <c r="N350" s="269"/>
      <c r="O350" s="269"/>
      <c r="P350" s="269"/>
      <c r="Q350" s="269"/>
      <c r="R350" s="269"/>
      <c r="S350" s="264"/>
    </row>
    <row r="351" spans="1:32" ht="12.75" customHeight="1" collapsed="1">
      <c r="A351" s="224"/>
      <c r="B351" s="1201" t="s">
        <v>967</v>
      </c>
      <c r="C351" s="1217"/>
      <c r="D351" s="1217"/>
      <c r="E351" s="1217"/>
      <c r="F351" s="1217"/>
      <c r="G351" s="1217"/>
      <c r="H351" s="1217"/>
      <c r="I351" s="1217"/>
      <c r="J351" s="1217"/>
      <c r="K351" s="1217"/>
      <c r="L351" s="1217"/>
      <c r="M351" s="1217"/>
      <c r="N351" s="1217"/>
      <c r="O351" s="849"/>
      <c r="P351" s="849"/>
      <c r="Q351" s="849"/>
      <c r="R351" s="850"/>
      <c r="S351" s="249"/>
      <c r="U351" s="862"/>
      <c r="V351" s="854"/>
      <c r="W351" s="605"/>
      <c r="X351" s="862"/>
      <c r="Y351" s="854"/>
      <c r="Z351" s="605"/>
      <c r="AA351" s="853"/>
      <c r="AB351" s="854"/>
      <c r="AC351" s="854"/>
      <c r="AD351" s="854"/>
      <c r="AE351" s="854"/>
      <c r="AF351" s="876" t="str">
        <f t="shared" ref="AF351:AF360" si="32">B351</f>
        <v>Intrinsically safe stub lines 2 (Ex)  -  Line capacitance max. 82nF, line inductance max. 2.3mH, line resistance max. 50 Ohm</v>
      </c>
    </row>
    <row r="352" spans="1:32" ht="27.75" hidden="1" customHeight="1" outlineLevel="1">
      <c r="A352" s="224"/>
      <c r="B352" s="641" t="s">
        <v>962</v>
      </c>
      <c r="C352" s="877"/>
      <c r="D352" s="835"/>
      <c r="E352" s="878"/>
      <c r="F352" s="255"/>
      <c r="G352" s="877"/>
      <c r="H352" s="543"/>
      <c r="I352" s="878"/>
      <c r="J352" s="255"/>
      <c r="K352" s="877"/>
      <c r="L352" s="543"/>
      <c r="M352" s="878"/>
      <c r="N352" s="255"/>
      <c r="O352" s="877"/>
      <c r="P352" s="543"/>
      <c r="Q352" s="878"/>
      <c r="R352" s="255"/>
      <c r="S352" s="249"/>
      <c r="U352" s="862"/>
      <c r="V352" s="854"/>
      <c r="W352" s="605"/>
      <c r="X352" s="862"/>
      <c r="Y352" s="854"/>
      <c r="Z352" s="605"/>
      <c r="AA352" s="853"/>
      <c r="AB352" s="854"/>
      <c r="AC352" s="854"/>
      <c r="AD352" s="854"/>
      <c r="AE352" s="854"/>
      <c r="AF352" s="876" t="str">
        <f t="shared" si="32"/>
        <v>FDCL221-Ex - Line adaptor Ex</v>
      </c>
    </row>
    <row r="353" spans="1:32" hidden="1" outlineLevel="1">
      <c r="A353" s="224"/>
      <c r="B353" s="641" t="s">
        <v>963</v>
      </c>
      <c r="C353" s="879">
        <v>0</v>
      </c>
      <c r="D353" s="835" t="s">
        <v>964</v>
      </c>
      <c r="E353" s="880"/>
      <c r="F353" s="255"/>
      <c r="G353" s="879">
        <v>0</v>
      </c>
      <c r="H353" s="543" t="s">
        <v>964</v>
      </c>
      <c r="I353" s="880"/>
      <c r="J353" s="255"/>
      <c r="K353" s="879">
        <v>0</v>
      </c>
      <c r="L353" s="543" t="s">
        <v>964</v>
      </c>
      <c r="M353" s="880"/>
      <c r="N353" s="255"/>
      <c r="O353" s="879">
        <v>0</v>
      </c>
      <c r="P353" s="543" t="s">
        <v>964</v>
      </c>
      <c r="Q353" s="880"/>
      <c r="R353" s="255"/>
      <c r="S353" s="249"/>
      <c r="U353" s="859">
        <f>V353+W353</f>
        <v>1.25</v>
      </c>
      <c r="V353" s="839">
        <v>1.25</v>
      </c>
      <c r="W353" s="591">
        <v>0</v>
      </c>
      <c r="X353" s="859">
        <f>Y353+Z353</f>
        <v>1.25</v>
      </c>
      <c r="Y353" s="839">
        <v>1.25</v>
      </c>
      <c r="Z353" s="591">
        <v>0</v>
      </c>
      <c r="AA353" s="844">
        <v>0</v>
      </c>
      <c r="AB353" s="760">
        <v>1</v>
      </c>
      <c r="AC353" s="760">
        <v>1</v>
      </c>
      <c r="AD353" s="839">
        <v>0</v>
      </c>
      <c r="AE353" s="839">
        <v>0</v>
      </c>
      <c r="AF353" s="845" t="str">
        <f t="shared" si="32"/>
        <v>OOH740-A9-Ex - Neural fire detector Ex</v>
      </c>
    </row>
    <row r="354" spans="1:32" hidden="1" outlineLevel="1">
      <c r="A354" s="224"/>
      <c r="B354" s="641" t="s">
        <v>965</v>
      </c>
      <c r="C354" s="879">
        <v>0</v>
      </c>
      <c r="D354" s="835" t="s">
        <v>964</v>
      </c>
      <c r="E354" s="880"/>
      <c r="F354" s="255"/>
      <c r="G354" s="879">
        <v>0</v>
      </c>
      <c r="H354" s="543" t="s">
        <v>964</v>
      </c>
      <c r="I354" s="880"/>
      <c r="J354" s="255"/>
      <c r="K354" s="879">
        <v>0</v>
      </c>
      <c r="L354" s="543" t="s">
        <v>964</v>
      </c>
      <c r="M354" s="880"/>
      <c r="N354" s="255"/>
      <c r="O354" s="879">
        <v>0</v>
      </c>
      <c r="P354" s="543" t="s">
        <v>964</v>
      </c>
      <c r="Q354" s="880"/>
      <c r="R354" s="255"/>
      <c r="S354" s="249"/>
      <c r="U354" s="859">
        <f>V354+W354</f>
        <v>1.25</v>
      </c>
      <c r="V354" s="760">
        <v>1.25</v>
      </c>
      <c r="W354" s="591">
        <v>0</v>
      </c>
      <c r="X354" s="859">
        <f>Y354+Z354</f>
        <v>1.25</v>
      </c>
      <c r="Y354" s="760">
        <v>1.25</v>
      </c>
      <c r="Z354" s="591">
        <v>0</v>
      </c>
      <c r="AA354" s="844">
        <v>0</v>
      </c>
      <c r="AB354" s="760">
        <v>1</v>
      </c>
      <c r="AC354" s="760">
        <v>1</v>
      </c>
      <c r="AD354" s="760">
        <v>0</v>
      </c>
      <c r="AE354" s="760">
        <v>0</v>
      </c>
      <c r="AF354" s="845" t="str">
        <f t="shared" si="32"/>
        <v>FDM223-Ex - Manual call point Ex</v>
      </c>
    </row>
    <row r="355" spans="1:32" ht="12.75" hidden="1" customHeight="1">
      <c r="A355" s="224"/>
      <c r="B355" s="648"/>
      <c r="C355" s="881"/>
      <c r="D355" s="835"/>
      <c r="E355" s="878"/>
      <c r="F355" s="259"/>
      <c r="G355" s="881"/>
      <c r="H355" s="543"/>
      <c r="I355" s="878"/>
      <c r="J355" s="259"/>
      <c r="K355" s="881"/>
      <c r="L355" s="543"/>
      <c r="M355" s="878"/>
      <c r="N355" s="259"/>
      <c r="O355" s="881"/>
      <c r="P355" s="543"/>
      <c r="Q355" s="878"/>
      <c r="R355" s="259"/>
      <c r="S355" s="226"/>
      <c r="U355" s="838"/>
      <c r="V355" s="760"/>
      <c r="W355" s="591"/>
      <c r="X355" s="838"/>
      <c r="Y355" s="760"/>
      <c r="Z355" s="591"/>
      <c r="AA355" s="840"/>
      <c r="AB355" s="839"/>
      <c r="AC355" s="844"/>
      <c r="AD355" s="760"/>
      <c r="AE355" s="760"/>
      <c r="AF355" s="845">
        <f t="shared" si="32"/>
        <v>0</v>
      </c>
    </row>
    <row r="356" spans="1:32" ht="12.75" hidden="1" customHeight="1">
      <c r="A356" s="224"/>
      <c r="B356" s="648"/>
      <c r="C356" s="881"/>
      <c r="D356" s="869"/>
      <c r="E356" s="882"/>
      <c r="F356" s="259"/>
      <c r="G356" s="881"/>
      <c r="H356" s="595"/>
      <c r="I356" s="882"/>
      <c r="J356" s="259"/>
      <c r="K356" s="881"/>
      <c r="L356" s="595"/>
      <c r="M356" s="882"/>
      <c r="N356" s="259"/>
      <c r="O356" s="881"/>
      <c r="P356" s="595"/>
      <c r="Q356" s="882"/>
      <c r="R356" s="259"/>
      <c r="S356" s="226"/>
      <c r="U356" s="838"/>
      <c r="V356" s="760"/>
      <c r="W356" s="591"/>
      <c r="X356" s="838"/>
      <c r="Y356" s="760"/>
      <c r="Z356" s="591"/>
      <c r="AA356" s="840"/>
      <c r="AB356" s="839"/>
      <c r="AC356" s="844"/>
      <c r="AD356" s="760"/>
      <c r="AE356" s="760"/>
      <c r="AF356" s="845">
        <f t="shared" si="32"/>
        <v>0</v>
      </c>
    </row>
    <row r="357" spans="1:32" ht="12.75" hidden="1" customHeight="1">
      <c r="A357" s="224"/>
      <c r="B357" s="648"/>
      <c r="C357" s="881"/>
      <c r="D357" s="869"/>
      <c r="E357" s="882"/>
      <c r="F357" s="259"/>
      <c r="G357" s="881"/>
      <c r="H357" s="595"/>
      <c r="I357" s="882"/>
      <c r="J357" s="259"/>
      <c r="K357" s="881"/>
      <c r="L357" s="595"/>
      <c r="M357" s="882"/>
      <c r="N357" s="259"/>
      <c r="O357" s="881"/>
      <c r="P357" s="595"/>
      <c r="Q357" s="882"/>
      <c r="R357" s="259"/>
      <c r="S357" s="226"/>
      <c r="U357" s="859"/>
      <c r="V357" s="760"/>
      <c r="W357" s="591"/>
      <c r="X357" s="859"/>
      <c r="Y357" s="760"/>
      <c r="Z357" s="591"/>
      <c r="AA357" s="844"/>
      <c r="AB357" s="760"/>
      <c r="AC357" s="864"/>
      <c r="AD357" s="760"/>
      <c r="AE357" s="760"/>
      <c r="AF357" s="845">
        <f t="shared" si="32"/>
        <v>0</v>
      </c>
    </row>
    <row r="358" spans="1:32" ht="12.75" hidden="1" customHeight="1">
      <c r="A358" s="224"/>
      <c r="B358" s="648"/>
      <c r="C358" s="881"/>
      <c r="D358" s="869"/>
      <c r="E358" s="882"/>
      <c r="F358" s="259"/>
      <c r="G358" s="881"/>
      <c r="H358" s="595"/>
      <c r="I358" s="882"/>
      <c r="J358" s="259"/>
      <c r="K358" s="881"/>
      <c r="L358" s="595"/>
      <c r="M358" s="882"/>
      <c r="N358" s="259"/>
      <c r="O358" s="881"/>
      <c r="P358" s="595"/>
      <c r="Q358" s="882"/>
      <c r="R358" s="259"/>
      <c r="S358" s="226"/>
      <c r="U358" s="859"/>
      <c r="V358" s="760"/>
      <c r="W358" s="591"/>
      <c r="X358" s="859"/>
      <c r="Y358" s="760"/>
      <c r="Z358" s="591"/>
      <c r="AA358" s="844"/>
      <c r="AB358" s="760"/>
      <c r="AC358" s="864"/>
      <c r="AD358" s="760"/>
      <c r="AE358" s="760"/>
      <c r="AF358" s="845">
        <f t="shared" si="32"/>
        <v>0</v>
      </c>
    </row>
    <row r="359" spans="1:32" ht="12.75" hidden="1" customHeight="1">
      <c r="A359" s="224"/>
      <c r="B359" s="648"/>
      <c r="C359" s="881"/>
      <c r="D359" s="869"/>
      <c r="E359" s="882"/>
      <c r="F359" s="259"/>
      <c r="G359" s="881"/>
      <c r="H359" s="595"/>
      <c r="I359" s="882"/>
      <c r="J359" s="259"/>
      <c r="K359" s="881"/>
      <c r="L359" s="595"/>
      <c r="M359" s="882"/>
      <c r="N359" s="259"/>
      <c r="O359" s="881"/>
      <c r="P359" s="595"/>
      <c r="Q359" s="882"/>
      <c r="R359" s="259"/>
      <c r="S359" s="226"/>
      <c r="U359" s="859"/>
      <c r="V359" s="760"/>
      <c r="W359" s="591"/>
      <c r="X359" s="859"/>
      <c r="Y359" s="760"/>
      <c r="Z359" s="591"/>
      <c r="AA359" s="844"/>
      <c r="AB359" s="760"/>
      <c r="AC359" s="864"/>
      <c r="AD359" s="760"/>
      <c r="AE359" s="760"/>
      <c r="AF359" s="845">
        <f t="shared" si="32"/>
        <v>0</v>
      </c>
    </row>
    <row r="360" spans="1:32" ht="12.75" hidden="1" customHeight="1" thickBot="1">
      <c r="A360" s="224"/>
      <c r="B360" s="883"/>
      <c r="C360" s="884"/>
      <c r="D360" s="885"/>
      <c r="E360" s="886"/>
      <c r="F360" s="266"/>
      <c r="G360" s="884"/>
      <c r="H360" s="596"/>
      <c r="I360" s="886"/>
      <c r="J360" s="266"/>
      <c r="K360" s="884"/>
      <c r="L360" s="596"/>
      <c r="M360" s="886"/>
      <c r="N360" s="266"/>
      <c r="O360" s="884"/>
      <c r="P360" s="596"/>
      <c r="Q360" s="886"/>
      <c r="R360" s="266"/>
      <c r="S360" s="226"/>
      <c r="U360" s="859"/>
      <c r="V360" s="760"/>
      <c r="W360" s="591"/>
      <c r="X360" s="859"/>
      <c r="Y360" s="760"/>
      <c r="Z360" s="591"/>
      <c r="AA360" s="844"/>
      <c r="AB360" s="760"/>
      <c r="AC360" s="844"/>
      <c r="AD360" s="760"/>
      <c r="AE360" s="760"/>
      <c r="AF360" s="845">
        <f t="shared" si="32"/>
        <v>0</v>
      </c>
    </row>
    <row r="361" spans="1:32" hidden="1">
      <c r="A361" s="260"/>
      <c r="B361" s="229" t="s">
        <v>966</v>
      </c>
      <c r="C361" s="1203" t="b">
        <v>0</v>
      </c>
      <c r="D361" s="1203"/>
      <c r="E361" s="1203" t="b">
        <v>0</v>
      </c>
      <c r="F361" s="1203"/>
      <c r="G361" s="1203" t="b">
        <v>0</v>
      </c>
      <c r="H361" s="1203"/>
      <c r="I361" s="1203" t="b">
        <v>0</v>
      </c>
      <c r="J361" s="1203"/>
      <c r="K361" s="1203" t="b">
        <v>0</v>
      </c>
      <c r="L361" s="1203"/>
      <c r="M361" s="1203" t="b">
        <v>0</v>
      </c>
      <c r="N361" s="1203"/>
      <c r="O361" s="1203" t="b">
        <v>0</v>
      </c>
      <c r="P361" s="1203"/>
      <c r="Q361" s="1203" t="b">
        <v>0</v>
      </c>
      <c r="R361" s="1203"/>
      <c r="S361" s="264"/>
      <c r="U361" s="859">
        <f>V361+W361</f>
        <v>10</v>
      </c>
      <c r="V361" s="839">
        <v>10</v>
      </c>
      <c r="W361" s="591">
        <v>0</v>
      </c>
      <c r="X361" s="859">
        <f>Y361+Z361</f>
        <v>10</v>
      </c>
      <c r="Y361" s="839">
        <v>10</v>
      </c>
      <c r="Z361" s="591">
        <v>0</v>
      </c>
      <c r="AA361" s="844">
        <v>0</v>
      </c>
      <c r="AB361" s="760">
        <v>1</v>
      </c>
      <c r="AC361" s="844">
        <v>0</v>
      </c>
      <c r="AD361" s="839">
        <v>0</v>
      </c>
      <c r="AE361" s="839">
        <v>0</v>
      </c>
      <c r="AF361" s="845"/>
    </row>
    <row r="362" spans="1:32" hidden="1">
      <c r="A362" s="260"/>
      <c r="B362" s="229"/>
      <c r="C362" s="269"/>
      <c r="D362" s="269"/>
      <c r="E362" s="269"/>
      <c r="F362" s="269"/>
      <c r="G362" s="269"/>
      <c r="H362" s="269"/>
      <c r="I362" s="269"/>
      <c r="J362" s="269"/>
      <c r="K362" s="269"/>
      <c r="L362" s="269"/>
      <c r="M362" s="269"/>
      <c r="N362" s="269"/>
      <c r="O362" s="269"/>
      <c r="P362" s="269"/>
      <c r="Q362" s="269"/>
      <c r="R362" s="269"/>
      <c r="S362" s="264"/>
    </row>
    <row r="363" spans="1:32" hidden="1">
      <c r="A363" s="260"/>
      <c r="B363" s="229"/>
      <c r="C363" s="602"/>
      <c r="D363" s="229"/>
      <c r="E363" s="269"/>
      <c r="F363" s="269"/>
      <c r="G363" s="269"/>
      <c r="H363" s="269"/>
      <c r="I363" s="269"/>
      <c r="J363" s="269"/>
      <c r="K363" s="269"/>
      <c r="L363" s="269"/>
      <c r="M363" s="269"/>
      <c r="N363" s="269"/>
      <c r="O363" s="269"/>
      <c r="P363" s="269"/>
      <c r="Q363" s="269"/>
      <c r="R363" s="269"/>
      <c r="S363" s="264"/>
    </row>
    <row r="364" spans="1:32" hidden="1">
      <c r="A364" s="260"/>
      <c r="B364" s="229"/>
      <c r="C364" s="602"/>
      <c r="D364" s="229"/>
      <c r="E364" s="269"/>
      <c r="F364" s="269"/>
      <c r="G364" s="269"/>
      <c r="H364" s="269"/>
      <c r="I364" s="269"/>
      <c r="J364" s="269"/>
      <c r="K364" s="269"/>
      <c r="L364" s="269"/>
      <c r="M364" s="269"/>
      <c r="N364" s="269"/>
      <c r="O364" s="269"/>
      <c r="P364" s="269"/>
      <c r="Q364" s="269"/>
      <c r="R364" s="269"/>
      <c r="S364" s="264"/>
    </row>
    <row r="365" spans="1:32" hidden="1">
      <c r="A365" s="260"/>
      <c r="B365" s="229"/>
      <c r="C365" s="601"/>
      <c r="D365" s="269"/>
      <c r="E365" s="269"/>
      <c r="F365" s="269"/>
      <c r="G365" s="269"/>
      <c r="H365" s="269"/>
      <c r="I365" s="269"/>
      <c r="J365" s="269"/>
      <c r="K365" s="269"/>
      <c r="L365" s="269"/>
      <c r="M365" s="269"/>
      <c r="N365" s="269"/>
      <c r="O365" s="269"/>
      <c r="P365" s="269"/>
      <c r="Q365" s="269"/>
      <c r="R365" s="269"/>
      <c r="S365" s="264"/>
    </row>
    <row r="366" spans="1:32" hidden="1">
      <c r="A366" s="260"/>
      <c r="B366" s="229"/>
      <c r="C366" s="601"/>
      <c r="D366" s="269"/>
      <c r="E366" s="269"/>
      <c r="F366" s="269"/>
      <c r="G366" s="269"/>
      <c r="H366" s="269"/>
      <c r="I366" s="269"/>
      <c r="J366" s="269"/>
      <c r="K366" s="269"/>
      <c r="L366" s="269"/>
      <c r="M366" s="269"/>
      <c r="N366" s="269"/>
      <c r="O366" s="269"/>
      <c r="P366" s="269"/>
      <c r="Q366" s="269"/>
      <c r="R366" s="269"/>
      <c r="S366" s="264"/>
    </row>
    <row r="367" spans="1:32" hidden="1">
      <c r="A367" s="260"/>
      <c r="B367" s="229"/>
      <c r="C367" s="601"/>
      <c r="D367" s="269"/>
      <c r="E367" s="269"/>
      <c r="F367" s="269"/>
      <c r="G367" s="269"/>
      <c r="H367" s="269"/>
      <c r="I367" s="269"/>
      <c r="J367" s="269"/>
      <c r="K367" s="269"/>
      <c r="L367" s="269"/>
      <c r="M367" s="269"/>
      <c r="N367" s="269"/>
      <c r="O367" s="269"/>
      <c r="P367" s="269"/>
      <c r="Q367" s="269"/>
      <c r="R367" s="269"/>
      <c r="S367" s="264"/>
    </row>
    <row r="368" spans="1:32" hidden="1">
      <c r="A368" s="260"/>
      <c r="B368" s="229"/>
      <c r="C368" s="601"/>
      <c r="D368" s="269"/>
      <c r="E368" s="269"/>
      <c r="F368" s="269"/>
      <c r="G368" s="269"/>
      <c r="H368" s="269"/>
      <c r="I368" s="269"/>
      <c r="J368" s="269"/>
      <c r="K368" s="269"/>
      <c r="L368" s="269"/>
      <c r="M368" s="269"/>
      <c r="N368" s="269"/>
      <c r="O368" s="269"/>
      <c r="P368" s="269"/>
      <c r="Q368" s="269"/>
      <c r="R368" s="269"/>
      <c r="S368" s="264"/>
    </row>
    <row r="369" spans="1:19" hidden="1">
      <c r="A369" s="260"/>
      <c r="B369" s="229"/>
      <c r="C369" s="601"/>
      <c r="D369" s="269"/>
      <c r="E369" s="269"/>
      <c r="F369" s="269"/>
      <c r="G369" s="269"/>
      <c r="H369" s="269"/>
      <c r="I369" s="269"/>
      <c r="J369" s="269"/>
      <c r="K369" s="269"/>
      <c r="L369" s="269"/>
      <c r="M369" s="269"/>
      <c r="N369" s="269"/>
      <c r="O369" s="269"/>
      <c r="P369" s="269"/>
      <c r="Q369" s="269"/>
      <c r="R369" s="269"/>
      <c r="S369" s="264"/>
    </row>
    <row r="370" spans="1:19" hidden="1">
      <c r="A370" s="260"/>
      <c r="B370" s="229"/>
      <c r="C370" s="602"/>
      <c r="D370" s="229"/>
      <c r="E370" s="269"/>
      <c r="F370" s="269"/>
      <c r="G370" s="269"/>
      <c r="H370" s="269"/>
      <c r="I370" s="269"/>
      <c r="J370" s="269"/>
      <c r="K370" s="269"/>
      <c r="L370" s="269"/>
      <c r="M370" s="269"/>
      <c r="N370" s="269"/>
      <c r="O370" s="269"/>
      <c r="P370" s="269"/>
      <c r="Q370" s="269"/>
      <c r="R370" s="269"/>
      <c r="S370" s="264"/>
    </row>
    <row r="371" spans="1:19" hidden="1">
      <c r="A371" s="260"/>
      <c r="B371" s="229"/>
      <c r="C371" s="602"/>
      <c r="D371" s="229"/>
      <c r="E371" s="269"/>
      <c r="F371" s="269"/>
      <c r="G371" s="269"/>
      <c r="H371" s="269"/>
      <c r="I371" s="269"/>
      <c r="J371" s="269"/>
      <c r="K371" s="269"/>
      <c r="L371" s="269"/>
      <c r="M371" s="269"/>
      <c r="N371" s="269"/>
      <c r="O371" s="269"/>
      <c r="P371" s="269"/>
      <c r="Q371" s="269"/>
      <c r="R371" s="269"/>
      <c r="S371" s="264"/>
    </row>
    <row r="372" spans="1:19" hidden="1">
      <c r="A372" s="260"/>
      <c r="B372" s="262"/>
      <c r="C372" s="601"/>
      <c r="D372" s="269"/>
      <c r="E372" s="269"/>
      <c r="F372" s="269"/>
      <c r="G372" s="269"/>
      <c r="H372" s="269"/>
      <c r="I372" s="269"/>
      <c r="J372" s="269"/>
      <c r="K372" s="269"/>
      <c r="L372" s="269"/>
      <c r="M372" s="269"/>
      <c r="N372" s="269"/>
      <c r="O372" s="269"/>
      <c r="P372" s="269"/>
      <c r="Q372" s="269"/>
      <c r="R372" s="269"/>
      <c r="S372" s="264"/>
    </row>
    <row r="373" spans="1:19" hidden="1">
      <c r="A373" s="260"/>
      <c r="B373" s="262"/>
      <c r="C373" s="601"/>
      <c r="D373" s="269"/>
      <c r="E373" s="269"/>
      <c r="F373" s="269"/>
      <c r="G373" s="269"/>
      <c r="H373" s="269"/>
      <c r="I373" s="269"/>
      <c r="J373" s="269"/>
      <c r="K373" s="269"/>
      <c r="L373" s="269"/>
      <c r="M373" s="269"/>
      <c r="N373" s="269"/>
      <c r="O373" s="269"/>
      <c r="P373" s="269"/>
      <c r="Q373" s="269"/>
      <c r="R373" s="269"/>
      <c r="S373" s="264"/>
    </row>
    <row r="374" spans="1:19" hidden="1">
      <c r="A374" s="260"/>
      <c r="B374" s="262"/>
      <c r="C374" s="601"/>
      <c r="D374" s="269"/>
      <c r="E374" s="269"/>
      <c r="F374" s="269"/>
      <c r="G374" s="269"/>
      <c r="H374" s="269"/>
      <c r="I374" s="269"/>
      <c r="J374" s="269"/>
      <c r="K374" s="269"/>
      <c r="L374" s="269"/>
      <c r="M374" s="269"/>
      <c r="N374" s="269"/>
      <c r="O374" s="269"/>
      <c r="P374" s="269"/>
      <c r="Q374" s="269"/>
      <c r="R374" s="269"/>
      <c r="S374" s="264"/>
    </row>
    <row r="375" spans="1:19" hidden="1">
      <c r="A375" s="260"/>
      <c r="B375" s="261" t="s">
        <v>958</v>
      </c>
      <c r="C375" s="601"/>
      <c r="D375" s="269"/>
      <c r="E375" s="269"/>
      <c r="F375" s="269"/>
      <c r="G375" s="269"/>
      <c r="H375" s="269"/>
      <c r="I375" s="269"/>
      <c r="J375" s="269"/>
      <c r="K375" s="269"/>
      <c r="L375" s="269"/>
      <c r="M375" s="269"/>
      <c r="N375" s="269"/>
      <c r="O375" s="269"/>
      <c r="P375" s="269"/>
      <c r="Q375" s="269"/>
      <c r="R375" s="269"/>
      <c r="S375" s="264"/>
    </row>
    <row r="376" spans="1:19" hidden="1">
      <c r="A376" s="260"/>
      <c r="B376" s="262" t="s">
        <v>959</v>
      </c>
      <c r="C376" s="601"/>
      <c r="D376" s="269"/>
      <c r="E376" s="269"/>
      <c r="F376" s="269"/>
      <c r="G376" s="269"/>
      <c r="H376" s="269"/>
      <c r="I376" s="269"/>
      <c r="J376" s="269"/>
      <c r="K376" s="269"/>
      <c r="L376" s="269"/>
      <c r="M376" s="269"/>
      <c r="N376" s="269"/>
      <c r="O376" s="269"/>
      <c r="P376" s="269"/>
      <c r="Q376" s="269"/>
      <c r="R376" s="269"/>
      <c r="S376" s="264"/>
    </row>
    <row r="377" spans="1:19" hidden="1">
      <c r="A377" s="260"/>
      <c r="B377" s="262" t="s">
        <v>960</v>
      </c>
      <c r="C377" s="601"/>
      <c r="D377" s="269"/>
      <c r="E377" s="269"/>
      <c r="F377" s="269"/>
      <c r="G377" s="269"/>
      <c r="H377" s="269"/>
      <c r="I377" s="269"/>
      <c r="J377" s="269"/>
      <c r="K377" s="269"/>
      <c r="L377" s="269"/>
      <c r="M377" s="269"/>
      <c r="N377" s="269"/>
      <c r="O377" s="269"/>
      <c r="P377" s="269"/>
      <c r="Q377" s="269"/>
      <c r="R377" s="269"/>
      <c r="S377" s="264"/>
    </row>
    <row r="378" spans="1:19" hidden="1">
      <c r="A378" s="260"/>
      <c r="B378" s="262"/>
      <c r="C378" s="601"/>
      <c r="D378" s="269"/>
      <c r="E378" s="269"/>
      <c r="F378" s="269"/>
      <c r="G378" s="269"/>
      <c r="H378" s="269"/>
      <c r="I378" s="269"/>
      <c r="J378" s="269"/>
      <c r="K378" s="269"/>
      <c r="L378" s="269"/>
      <c r="M378" s="269"/>
      <c r="N378" s="269"/>
      <c r="O378" s="269"/>
      <c r="P378" s="269"/>
      <c r="Q378" s="269"/>
      <c r="R378" s="269"/>
      <c r="S378" s="264"/>
    </row>
    <row r="379" spans="1:19" hidden="1">
      <c r="A379" s="260"/>
      <c r="B379" s="229"/>
      <c r="C379" s="601"/>
      <c r="D379" s="269"/>
      <c r="E379" s="269"/>
      <c r="F379" s="269"/>
      <c r="G379" s="269"/>
      <c r="H379" s="269"/>
      <c r="I379" s="269"/>
      <c r="J379" s="269"/>
      <c r="K379" s="269"/>
      <c r="L379" s="269"/>
      <c r="M379" s="269"/>
      <c r="N379" s="269"/>
      <c r="O379" s="269"/>
      <c r="P379" s="269"/>
      <c r="Q379" s="269"/>
      <c r="R379" s="269"/>
      <c r="S379" s="264"/>
    </row>
    <row r="380" spans="1:19" hidden="1">
      <c r="A380" s="260"/>
      <c r="B380" s="229" t="s">
        <v>968</v>
      </c>
      <c r="C380" s="601"/>
      <c r="D380" s="269"/>
      <c r="E380" s="269"/>
      <c r="F380" s="269"/>
      <c r="G380" s="269"/>
      <c r="H380" s="269"/>
      <c r="I380" s="269"/>
      <c r="J380" s="269"/>
      <c r="K380" s="269"/>
      <c r="L380" s="269"/>
      <c r="M380" s="269"/>
      <c r="N380" s="269"/>
      <c r="O380" s="269"/>
      <c r="P380" s="269"/>
      <c r="Q380" s="269"/>
      <c r="R380" s="269"/>
      <c r="S380" s="264"/>
    </row>
    <row r="381" spans="1:19" s="231" customFormat="1" ht="13.5" hidden="1" customHeight="1">
      <c r="A381" s="227"/>
      <c r="B381" s="336"/>
      <c r="C381" s="51"/>
      <c r="D381" s="336"/>
      <c r="E381" s="229"/>
      <c r="F381" s="336"/>
      <c r="G381" s="229"/>
      <c r="H381" s="336"/>
      <c r="I381" s="229"/>
      <c r="J381" s="336"/>
      <c r="K381" s="229"/>
      <c r="L381" s="336"/>
      <c r="M381" s="229"/>
      <c r="N381" s="336"/>
      <c r="O381" s="229"/>
      <c r="P381" s="336"/>
      <c r="Q381" s="229"/>
      <c r="R381" s="336"/>
      <c r="S381" s="230"/>
    </row>
    <row r="382" spans="1:19" hidden="1">
      <c r="A382" s="260"/>
      <c r="B382" s="229"/>
      <c r="C382" s="1216"/>
      <c r="D382" s="1216"/>
      <c r="E382" s="1216"/>
      <c r="F382" s="1216"/>
      <c r="G382" s="1216"/>
      <c r="H382" s="1216"/>
      <c r="I382" s="1216"/>
      <c r="J382" s="1216"/>
      <c r="K382" s="1216"/>
      <c r="L382" s="1216"/>
      <c r="M382" s="1216"/>
      <c r="N382" s="1216"/>
      <c r="O382" s="1216"/>
      <c r="P382" s="1216"/>
      <c r="Q382" s="1216"/>
      <c r="R382" s="1216"/>
      <c r="S382" s="264"/>
    </row>
    <row r="383" spans="1:19" hidden="1">
      <c r="A383" s="260"/>
      <c r="B383" s="229"/>
      <c r="C383" s="229"/>
      <c r="D383" s="229"/>
      <c r="E383" s="269"/>
      <c r="F383" s="269"/>
      <c r="G383" s="269"/>
      <c r="H383" s="269"/>
      <c r="I383" s="269"/>
      <c r="J383" s="269"/>
      <c r="K383" s="269"/>
      <c r="L383" s="269"/>
      <c r="M383" s="269"/>
      <c r="N383" s="269"/>
      <c r="O383" s="269"/>
      <c r="P383" s="269"/>
      <c r="Q383" s="269"/>
      <c r="R383" s="269"/>
      <c r="S383" s="264"/>
    </row>
    <row r="384" spans="1:19" hidden="1">
      <c r="A384" s="260"/>
      <c r="B384" s="656"/>
      <c r="C384" s="1216"/>
      <c r="D384" s="1216"/>
      <c r="E384" s="1216"/>
      <c r="F384" s="1216"/>
      <c r="G384" s="1216"/>
      <c r="H384" s="1216"/>
      <c r="I384" s="1216"/>
      <c r="J384" s="1216"/>
      <c r="K384" s="1216"/>
      <c r="L384" s="1216"/>
      <c r="M384" s="1216"/>
      <c r="N384" s="1216"/>
      <c r="O384" s="1216"/>
      <c r="P384" s="1216"/>
      <c r="Q384" s="1216"/>
      <c r="R384" s="1216"/>
      <c r="S384" s="264"/>
    </row>
    <row r="385" spans="1:19" hidden="1">
      <c r="A385" s="260"/>
      <c r="B385" s="656"/>
      <c r="C385" s="1216"/>
      <c r="D385" s="1216"/>
      <c r="E385" s="1216"/>
      <c r="F385" s="1216"/>
      <c r="G385" s="1216"/>
      <c r="H385" s="1216"/>
      <c r="I385" s="1216"/>
      <c r="J385" s="1216"/>
      <c r="K385" s="1216"/>
      <c r="L385" s="1216"/>
      <c r="M385" s="1216"/>
      <c r="N385" s="1216"/>
      <c r="O385" s="1216"/>
      <c r="P385" s="1216"/>
      <c r="Q385" s="1216"/>
      <c r="R385" s="1216"/>
      <c r="S385" s="264"/>
    </row>
    <row r="386" spans="1:19" hidden="1">
      <c r="A386" s="260"/>
      <c r="B386" s="656"/>
      <c r="C386" s="1216"/>
      <c r="D386" s="1216"/>
      <c r="E386" s="1216"/>
      <c r="F386" s="1216"/>
      <c r="G386" s="1216"/>
      <c r="H386" s="1216"/>
      <c r="I386" s="1216"/>
      <c r="J386" s="1216"/>
      <c r="K386" s="1216"/>
      <c r="L386" s="1216"/>
      <c r="M386" s="1216"/>
      <c r="N386" s="1216"/>
      <c r="O386" s="1216"/>
      <c r="P386" s="1216"/>
      <c r="Q386" s="1216"/>
      <c r="R386" s="1216"/>
      <c r="S386" s="264"/>
    </row>
    <row r="387" spans="1:19" s="231" customFormat="1" ht="13.5" hidden="1" customHeight="1">
      <c r="A387" s="227"/>
      <c r="B387" s="336"/>
      <c r="C387" s="336"/>
      <c r="D387" s="336"/>
      <c r="E387" s="229"/>
      <c r="F387" s="336"/>
      <c r="G387" s="229"/>
      <c r="H387" s="336"/>
      <c r="I387" s="229"/>
      <c r="J387" s="336"/>
      <c r="K387" s="229"/>
      <c r="L387" s="336"/>
      <c r="M387" s="229"/>
      <c r="N387" s="336"/>
      <c r="O387" s="229"/>
      <c r="P387" s="336"/>
      <c r="Q387" s="229"/>
      <c r="R387" s="336"/>
      <c r="S387" s="230"/>
    </row>
    <row r="388" spans="1:19" hidden="1">
      <c r="A388" s="260"/>
      <c r="B388" s="229"/>
      <c r="C388" s="269"/>
      <c r="D388" s="269"/>
      <c r="E388" s="269"/>
      <c r="F388" s="269"/>
      <c r="G388" s="269"/>
      <c r="H388" s="269"/>
      <c r="I388" s="269"/>
      <c r="J388" s="269"/>
      <c r="K388" s="269"/>
      <c r="L388" s="269"/>
      <c r="M388" s="269"/>
      <c r="N388" s="269"/>
      <c r="O388" s="269"/>
      <c r="P388" s="269"/>
      <c r="Q388" s="269"/>
      <c r="R388" s="269"/>
      <c r="S388" s="264"/>
    </row>
    <row r="389" spans="1:19" hidden="1">
      <c r="A389" s="260"/>
      <c r="B389" s="229"/>
      <c r="C389" s="269"/>
      <c r="D389" s="269"/>
      <c r="E389" s="269"/>
      <c r="F389" s="269"/>
      <c r="G389" s="269"/>
      <c r="H389" s="269"/>
      <c r="I389" s="269"/>
      <c r="J389" s="269"/>
      <c r="K389" s="269"/>
      <c r="L389" s="269"/>
      <c r="M389" s="269"/>
      <c r="N389" s="269"/>
      <c r="O389" s="269"/>
      <c r="P389" s="269"/>
      <c r="Q389" s="269"/>
      <c r="R389" s="269"/>
      <c r="S389" s="264"/>
    </row>
    <row r="390" spans="1:19" s="231" customFormat="1" ht="13.5" hidden="1" customHeight="1">
      <c r="A390" s="227"/>
      <c r="B390" s="657" t="s">
        <v>969</v>
      </c>
      <c r="C390" s="1218" t="b">
        <v>1</v>
      </c>
      <c r="D390" s="1218"/>
      <c r="E390" s="1218" t="b">
        <v>1</v>
      </c>
      <c r="F390" s="1218"/>
      <c r="G390" s="1218" t="b">
        <v>1</v>
      </c>
      <c r="H390" s="1218"/>
      <c r="I390" s="1218" t="b">
        <v>1</v>
      </c>
      <c r="J390" s="1218"/>
      <c r="K390" s="1218" t="b">
        <v>1</v>
      </c>
      <c r="L390" s="1218"/>
      <c r="M390" s="1218" t="b">
        <v>1</v>
      </c>
      <c r="N390" s="1218"/>
      <c r="O390" s="1218" t="b">
        <v>1</v>
      </c>
      <c r="P390" s="1218"/>
      <c r="Q390" s="1218" t="b">
        <v>1</v>
      </c>
      <c r="R390" s="1219"/>
      <c r="S390" s="230"/>
    </row>
    <row r="391" spans="1:19" s="231" customFormat="1" ht="13.5" hidden="1" customHeight="1">
      <c r="A391" s="227"/>
      <c r="B391" s="267"/>
      <c r="C391" s="267"/>
      <c r="D391" s="267"/>
      <c r="E391" s="662"/>
      <c r="F391" s="662"/>
      <c r="G391" s="662"/>
      <c r="H391" s="662"/>
      <c r="I391" s="662"/>
      <c r="J391" s="662"/>
      <c r="K391" s="662"/>
      <c r="L391" s="662"/>
      <c r="M391" s="662"/>
      <c r="N391" s="662"/>
      <c r="O391" s="662"/>
      <c r="P391" s="662"/>
      <c r="Q391" s="662"/>
      <c r="R391" s="662"/>
      <c r="S391" s="230"/>
    </row>
    <row r="392" spans="1:19" s="231" customFormat="1" ht="13.5" hidden="1" customHeight="1">
      <c r="A392" s="227"/>
      <c r="B392" s="657" t="s">
        <v>970</v>
      </c>
      <c r="C392" s="1218" t="b">
        <v>1</v>
      </c>
      <c r="D392" s="1218"/>
      <c r="E392" s="1218" t="b">
        <v>1</v>
      </c>
      <c r="F392" s="1218"/>
      <c r="G392" s="1218" t="b">
        <v>1</v>
      </c>
      <c r="H392" s="1218"/>
      <c r="I392" s="1218" t="b">
        <v>1</v>
      </c>
      <c r="J392" s="1218"/>
      <c r="K392" s="1218" t="b">
        <v>1</v>
      </c>
      <c r="L392" s="1218"/>
      <c r="M392" s="1218" t="b">
        <v>1</v>
      </c>
      <c r="N392" s="1218"/>
      <c r="O392" s="1218" t="b">
        <v>1</v>
      </c>
      <c r="P392" s="1218"/>
      <c r="Q392" s="1218" t="b">
        <v>1</v>
      </c>
      <c r="R392" s="1219"/>
      <c r="S392" s="230"/>
    </row>
    <row r="393" spans="1:19" s="231" customFormat="1" ht="13.5" hidden="1" customHeight="1">
      <c r="A393" s="227"/>
      <c r="B393" s="268"/>
      <c r="C393" s="268"/>
      <c r="D393" s="268"/>
      <c r="E393" s="269"/>
      <c r="F393" s="269"/>
      <c r="G393" s="269"/>
      <c r="H393" s="269"/>
      <c r="I393" s="269"/>
      <c r="J393" s="269"/>
      <c r="K393" s="269"/>
      <c r="L393" s="269"/>
      <c r="M393" s="269"/>
      <c r="N393" s="269"/>
      <c r="O393" s="269"/>
      <c r="P393" s="269"/>
      <c r="Q393" s="269"/>
      <c r="R393" s="269"/>
      <c r="S393" s="230"/>
    </row>
    <row r="394" spans="1:19" s="231" customFormat="1" hidden="1">
      <c r="A394" s="227"/>
      <c r="B394" s="656" t="s">
        <v>971</v>
      </c>
      <c r="C394" s="1216">
        <v>0</v>
      </c>
      <c r="D394" s="1216"/>
      <c r="E394" s="1216">
        <v>0</v>
      </c>
      <c r="F394" s="1216"/>
      <c r="G394" s="1216">
        <v>0</v>
      </c>
      <c r="H394" s="1216"/>
      <c r="I394" s="1216">
        <v>0</v>
      </c>
      <c r="J394" s="1216"/>
      <c r="K394" s="1216">
        <v>0</v>
      </c>
      <c r="L394" s="1216"/>
      <c r="M394" s="1216">
        <v>0</v>
      </c>
      <c r="N394" s="1216"/>
      <c r="O394" s="1216">
        <v>0</v>
      </c>
      <c r="P394" s="1216"/>
      <c r="Q394" s="1216">
        <v>0</v>
      </c>
      <c r="R394" s="1216"/>
      <c r="S394" s="230"/>
    </row>
    <row r="395" spans="1:19" s="231" customFormat="1" hidden="1">
      <c r="A395" s="227"/>
      <c r="B395" s="657" t="s">
        <v>972</v>
      </c>
      <c r="C395" s="658">
        <v>0</v>
      </c>
      <c r="D395" s="659" t="s">
        <v>244</v>
      </c>
      <c r="E395" s="228"/>
      <c r="F395" s="656"/>
      <c r="G395" s="656"/>
      <c r="H395" s="656"/>
      <c r="I395" s="656"/>
      <c r="J395" s="656"/>
      <c r="K395" s="656"/>
      <c r="L395" s="656"/>
      <c r="M395" s="656"/>
      <c r="N395" s="656"/>
      <c r="O395" s="656"/>
      <c r="P395" s="656"/>
      <c r="Q395" s="656"/>
      <c r="R395" s="656"/>
      <c r="S395" s="230"/>
    </row>
    <row r="396" spans="1:19" s="231" customFormat="1" hidden="1">
      <c r="A396" s="227"/>
      <c r="B396" s="656" t="s">
        <v>973</v>
      </c>
      <c r="C396" s="1216">
        <v>0</v>
      </c>
      <c r="D396" s="1216"/>
      <c r="E396" s="1216">
        <v>0</v>
      </c>
      <c r="F396" s="1216"/>
      <c r="G396" s="1216">
        <v>0</v>
      </c>
      <c r="H396" s="1216"/>
      <c r="I396" s="1216">
        <v>0</v>
      </c>
      <c r="J396" s="1216"/>
      <c r="K396" s="1216">
        <v>0</v>
      </c>
      <c r="L396" s="1216"/>
      <c r="M396" s="1216">
        <v>0</v>
      </c>
      <c r="N396" s="1216"/>
      <c r="O396" s="1216">
        <v>0</v>
      </c>
      <c r="P396" s="1216"/>
      <c r="Q396" s="1216">
        <v>0</v>
      </c>
      <c r="R396" s="1216"/>
      <c r="S396" s="230"/>
    </row>
    <row r="397" spans="1:19" s="231" customFormat="1" ht="13.5" hidden="1" customHeight="1">
      <c r="A397" s="227"/>
      <c r="B397" s="657" t="s">
        <v>974</v>
      </c>
      <c r="C397" s="658">
        <v>0</v>
      </c>
      <c r="D397" s="659" t="s">
        <v>244</v>
      </c>
      <c r="E397" s="228"/>
      <c r="F397" s="656"/>
      <c r="G397" s="656"/>
      <c r="H397" s="656"/>
      <c r="I397" s="656"/>
      <c r="J397" s="656"/>
      <c r="K397" s="656"/>
      <c r="L397" s="656"/>
      <c r="M397" s="656"/>
      <c r="N397" s="656"/>
      <c r="O397" s="656"/>
      <c r="P397" s="656"/>
      <c r="Q397" s="656"/>
      <c r="R397" s="656"/>
      <c r="S397" s="230"/>
    </row>
    <row r="398" spans="1:19" hidden="1">
      <c r="A398" s="260"/>
      <c r="B398" s="656" t="s">
        <v>975</v>
      </c>
      <c r="C398" s="1216">
        <v>0</v>
      </c>
      <c r="D398" s="1216"/>
      <c r="E398" s="1216">
        <v>0</v>
      </c>
      <c r="F398" s="1216"/>
      <c r="G398" s="1216">
        <v>0</v>
      </c>
      <c r="H398" s="1216"/>
      <c r="I398" s="1216">
        <v>0</v>
      </c>
      <c r="J398" s="1216"/>
      <c r="K398" s="1216">
        <v>0</v>
      </c>
      <c r="L398" s="1216"/>
      <c r="M398" s="1216">
        <v>0</v>
      </c>
      <c r="N398" s="1216"/>
      <c r="O398" s="1216">
        <v>0</v>
      </c>
      <c r="P398" s="1216"/>
      <c r="Q398" s="1216">
        <v>0</v>
      </c>
      <c r="R398" s="1216"/>
      <c r="S398" s="264"/>
    </row>
    <row r="399" spans="1:19" s="231" customFormat="1" hidden="1">
      <c r="A399" s="227"/>
      <c r="B399" s="657" t="s">
        <v>976</v>
      </c>
      <c r="C399" s="658">
        <v>0</v>
      </c>
      <c r="D399" s="659" t="s">
        <v>244</v>
      </c>
      <c r="E399" s="228"/>
      <c r="F399" s="656"/>
      <c r="G399" s="656"/>
      <c r="H399" s="656"/>
      <c r="I399" s="656"/>
      <c r="J399" s="656"/>
      <c r="K399" s="656"/>
      <c r="L399" s="656"/>
      <c r="M399" s="656"/>
      <c r="N399" s="656"/>
      <c r="O399" s="656"/>
      <c r="P399" s="656"/>
      <c r="Q399" s="656"/>
      <c r="R399" s="656"/>
      <c r="S399" s="230"/>
    </row>
    <row r="400" spans="1:19" s="231" customFormat="1" ht="13.5" hidden="1" customHeight="1">
      <c r="A400" s="227"/>
      <c r="B400" s="229"/>
      <c r="C400" s="229"/>
      <c r="D400" s="229"/>
      <c r="E400" s="269"/>
      <c r="F400" s="269"/>
      <c r="G400" s="229"/>
      <c r="H400" s="229"/>
      <c r="I400" s="229"/>
      <c r="J400" s="229"/>
      <c r="K400" s="229"/>
      <c r="L400" s="229"/>
      <c r="M400" s="229"/>
      <c r="N400" s="229"/>
      <c r="O400" s="229"/>
      <c r="P400" s="229"/>
      <c r="Q400" s="229"/>
      <c r="R400" s="229"/>
      <c r="S400" s="230"/>
    </row>
    <row r="401" spans="1:30" s="231" customFormat="1" hidden="1">
      <c r="A401" s="227"/>
      <c r="B401" s="657" t="s">
        <v>977</v>
      </c>
      <c r="C401" s="1218" t="b">
        <v>1</v>
      </c>
      <c r="D401" s="1218"/>
      <c r="E401" s="1218" t="b">
        <v>1</v>
      </c>
      <c r="F401" s="1218"/>
      <c r="G401" s="1218" t="b">
        <v>1</v>
      </c>
      <c r="H401" s="1218"/>
      <c r="I401" s="1218" t="b">
        <v>1</v>
      </c>
      <c r="J401" s="1218"/>
      <c r="K401" s="1218" t="b">
        <v>1</v>
      </c>
      <c r="L401" s="1218"/>
      <c r="M401" s="1218" t="b">
        <v>1</v>
      </c>
      <c r="N401" s="1218"/>
      <c r="O401" s="1218" t="b">
        <v>1</v>
      </c>
      <c r="P401" s="1218"/>
      <c r="Q401" s="1218" t="b">
        <v>1</v>
      </c>
      <c r="R401" s="1219"/>
      <c r="S401" s="230"/>
    </row>
    <row r="402" spans="1:30" s="231" customFormat="1" hidden="1">
      <c r="A402" s="227"/>
      <c r="B402" s="229"/>
      <c r="C402" s="229"/>
      <c r="D402" s="229"/>
      <c r="E402" s="229"/>
      <c r="F402" s="229"/>
      <c r="G402" s="229"/>
      <c r="H402" s="229"/>
      <c r="I402" s="229"/>
      <c r="J402" s="229"/>
      <c r="K402" s="229"/>
      <c r="L402" s="229"/>
      <c r="M402" s="229"/>
      <c r="N402" s="229"/>
      <c r="O402" s="229"/>
      <c r="P402" s="229"/>
      <c r="Q402" s="229"/>
      <c r="R402" s="229"/>
      <c r="S402" s="230"/>
    </row>
    <row r="403" spans="1:30" ht="13.5" thickBot="1">
      <c r="A403" s="224"/>
      <c r="C403" s="330"/>
      <c r="D403" s="80"/>
      <c r="E403" s="80"/>
      <c r="F403" s="80"/>
      <c r="G403" s="80"/>
      <c r="H403" s="80"/>
      <c r="I403" s="80"/>
      <c r="J403" s="80"/>
      <c r="K403" s="80"/>
      <c r="L403" s="80"/>
      <c r="M403" s="80"/>
      <c r="N403" s="80"/>
      <c r="O403" s="80"/>
      <c r="P403" s="80"/>
      <c r="Q403" s="80"/>
      <c r="R403" s="80"/>
      <c r="S403" s="226"/>
    </row>
    <row r="404" spans="1:30" ht="16.5" thickBot="1">
      <c r="A404" s="1220" t="s">
        <v>978</v>
      </c>
      <c r="B404" s="1221"/>
      <c r="C404" s="1221"/>
      <c r="D404" s="1221"/>
      <c r="E404" s="1221"/>
      <c r="F404" s="1221"/>
      <c r="G404" s="1221"/>
      <c r="H404" s="1221"/>
      <c r="I404" s="1221"/>
      <c r="J404" s="1221"/>
      <c r="K404" s="1221"/>
      <c r="L404" s="1221"/>
      <c r="M404" s="1221"/>
      <c r="N404" s="1221"/>
      <c r="O404" s="1221"/>
      <c r="P404" s="1221"/>
      <c r="Q404" s="1221"/>
      <c r="R404" s="1221"/>
      <c r="S404" s="1222"/>
    </row>
    <row r="405" spans="1:30" ht="13.5" thickBot="1">
      <c r="A405" s="224"/>
      <c r="B405" s="236"/>
      <c r="S405" s="270"/>
    </row>
    <row r="406" spans="1:30" ht="16.5" thickBot="1">
      <c r="A406" s="224"/>
      <c r="B406" s="271" t="s">
        <v>979</v>
      </c>
      <c r="C406" s="1223" t="str">
        <f>$C$80</f>
        <v>Line card (C-NET) FCL2001-A1</v>
      </c>
      <c r="D406" s="1224"/>
      <c r="E406" s="1224"/>
      <c r="F406" s="1224"/>
      <c r="G406" s="1224"/>
      <c r="H406" s="1224"/>
      <c r="I406" s="1224"/>
      <c r="J406" s="1224"/>
      <c r="K406" s="1224"/>
      <c r="L406" s="1224"/>
      <c r="M406" s="1224"/>
      <c r="N406" s="1224"/>
      <c r="O406" s="1224"/>
      <c r="P406" s="1224"/>
      <c r="Q406" s="1224"/>
      <c r="R406" s="1225"/>
      <c r="S406" s="249"/>
    </row>
    <row r="407" spans="1:30" ht="16.5" customHeight="1" thickBot="1">
      <c r="A407" s="224"/>
      <c r="B407" s="272"/>
      <c r="C407" s="1213" t="str">
        <f>C$82</f>
        <v>Stub1_1</v>
      </c>
      <c r="D407" s="1214"/>
      <c r="E407" s="1214" t="str">
        <f>E$82</f>
        <v>Stub1_2</v>
      </c>
      <c r="F407" s="1215"/>
      <c r="G407" s="1213" t="str">
        <f>G$82</f>
        <v>Stub2_1</v>
      </c>
      <c r="H407" s="1214"/>
      <c r="I407" s="1214" t="str">
        <f>I$82</f>
        <v>Stub2_2</v>
      </c>
      <c r="J407" s="1215"/>
      <c r="K407" s="1213" t="str">
        <f>K$82</f>
        <v>Stub3_1</v>
      </c>
      <c r="L407" s="1214"/>
      <c r="M407" s="1214" t="str">
        <f>M$82</f>
        <v>Stub3_2</v>
      </c>
      <c r="N407" s="1215"/>
      <c r="O407" s="1213" t="str">
        <f>O$82</f>
        <v>Stub4_1</v>
      </c>
      <c r="P407" s="1214"/>
      <c r="Q407" s="1214" t="str">
        <f>Q$82</f>
        <v>Stub4_2</v>
      </c>
      <c r="R407" s="1215"/>
      <c r="S407" s="226"/>
    </row>
    <row r="408" spans="1:30">
      <c r="A408" s="224"/>
      <c r="B408" s="887" t="s">
        <v>980</v>
      </c>
      <c r="C408" s="888">
        <v>1</v>
      </c>
      <c r="D408" s="889" t="s">
        <v>981</v>
      </c>
      <c r="E408" s="890">
        <v>1</v>
      </c>
      <c r="F408" s="379" t="s">
        <v>981</v>
      </c>
      <c r="G408" s="888">
        <v>1</v>
      </c>
      <c r="H408" s="889" t="s">
        <v>981</v>
      </c>
      <c r="I408" s="890">
        <v>1</v>
      </c>
      <c r="J408" s="379" t="s">
        <v>981</v>
      </c>
      <c r="K408" s="888">
        <v>1</v>
      </c>
      <c r="L408" s="889" t="s">
        <v>981</v>
      </c>
      <c r="M408" s="890">
        <v>1</v>
      </c>
      <c r="N408" s="379" t="s">
        <v>981</v>
      </c>
      <c r="O408" s="888">
        <v>1</v>
      </c>
      <c r="P408" s="889" t="s">
        <v>981</v>
      </c>
      <c r="Q408" s="890">
        <v>1</v>
      </c>
      <c r="R408" s="379" t="s">
        <v>981</v>
      </c>
      <c r="S408" s="891"/>
      <c r="U408" s="80"/>
      <c r="AD408" s="330"/>
    </row>
    <row r="409" spans="1:30" ht="12.75" customHeight="1">
      <c r="A409" s="224"/>
      <c r="B409" s="892" t="s">
        <v>982</v>
      </c>
      <c r="C409" s="888">
        <v>1</v>
      </c>
      <c r="D409" s="893" t="s">
        <v>981</v>
      </c>
      <c r="E409" s="894">
        <v>1</v>
      </c>
      <c r="F409" s="379" t="s">
        <v>981</v>
      </c>
      <c r="G409" s="888">
        <v>1</v>
      </c>
      <c r="H409" s="893" t="s">
        <v>981</v>
      </c>
      <c r="I409" s="894">
        <v>1</v>
      </c>
      <c r="J409" s="379" t="s">
        <v>981</v>
      </c>
      <c r="K409" s="888">
        <v>1</v>
      </c>
      <c r="L409" s="893" t="s">
        <v>981</v>
      </c>
      <c r="M409" s="894">
        <v>1</v>
      </c>
      <c r="N409" s="379" t="s">
        <v>981</v>
      </c>
      <c r="O409" s="888">
        <v>1</v>
      </c>
      <c r="P409" s="893" t="s">
        <v>981</v>
      </c>
      <c r="Q409" s="894">
        <v>1</v>
      </c>
      <c r="R409" s="379" t="s">
        <v>981</v>
      </c>
      <c r="S409" s="891"/>
      <c r="U409" s="80"/>
      <c r="AD409" s="330"/>
    </row>
    <row r="410" spans="1:30">
      <c r="A410" s="224"/>
      <c r="B410" s="643" t="s">
        <v>983</v>
      </c>
      <c r="C410" s="624">
        <v>70</v>
      </c>
      <c r="D410" s="893" t="s">
        <v>984</v>
      </c>
      <c r="E410" s="895">
        <v>70</v>
      </c>
      <c r="F410" s="379" t="s">
        <v>984</v>
      </c>
      <c r="G410" s="624">
        <v>70</v>
      </c>
      <c r="H410" s="893" t="s">
        <v>984</v>
      </c>
      <c r="I410" s="895">
        <v>70</v>
      </c>
      <c r="J410" s="379" t="s">
        <v>984</v>
      </c>
      <c r="K410" s="624">
        <v>70</v>
      </c>
      <c r="L410" s="893" t="s">
        <v>984</v>
      </c>
      <c r="M410" s="895">
        <v>70</v>
      </c>
      <c r="N410" s="379" t="s">
        <v>984</v>
      </c>
      <c r="O410" s="624">
        <v>70</v>
      </c>
      <c r="P410" s="893" t="s">
        <v>984</v>
      </c>
      <c r="Q410" s="895">
        <v>70</v>
      </c>
      <c r="R410" s="379" t="s">
        <v>984</v>
      </c>
      <c r="S410" s="226"/>
    </row>
    <row r="411" spans="1:30" ht="13.5" thickBot="1">
      <c r="A411" s="224"/>
      <c r="B411" s="704" t="s">
        <v>985</v>
      </c>
      <c r="C411" s="717">
        <v>70</v>
      </c>
      <c r="D411" s="896" t="s">
        <v>986</v>
      </c>
      <c r="E411" s="897">
        <v>70</v>
      </c>
      <c r="F411" s="382" t="s">
        <v>986</v>
      </c>
      <c r="G411" s="717">
        <v>70</v>
      </c>
      <c r="H411" s="896" t="s">
        <v>986</v>
      </c>
      <c r="I411" s="897">
        <v>70</v>
      </c>
      <c r="J411" s="382" t="s">
        <v>986</v>
      </c>
      <c r="K411" s="717">
        <v>70</v>
      </c>
      <c r="L411" s="896" t="s">
        <v>986</v>
      </c>
      <c r="M411" s="897">
        <v>70</v>
      </c>
      <c r="N411" s="382" t="s">
        <v>986</v>
      </c>
      <c r="O411" s="717">
        <v>70</v>
      </c>
      <c r="P411" s="896" t="s">
        <v>986</v>
      </c>
      <c r="Q411" s="897">
        <v>70</v>
      </c>
      <c r="R411" s="382" t="s">
        <v>986</v>
      </c>
      <c r="S411" s="226"/>
    </row>
    <row r="412" spans="1:30" ht="13.5" thickBot="1">
      <c r="A412" s="224"/>
      <c r="B412" s="391"/>
      <c r="C412" s="391"/>
      <c r="D412" s="391"/>
      <c r="E412" s="391"/>
      <c r="F412" s="391"/>
      <c r="G412" s="391"/>
      <c r="H412" s="391"/>
      <c r="I412" s="391"/>
      <c r="J412" s="391"/>
      <c r="K412" s="391"/>
      <c r="L412" s="391"/>
      <c r="M412" s="391"/>
      <c r="N412" s="391"/>
      <c r="O412" s="391"/>
      <c r="P412" s="391"/>
      <c r="Q412" s="391"/>
      <c r="R412" s="391"/>
      <c r="S412" s="226"/>
    </row>
    <row r="413" spans="1:30" s="231" customFormat="1" ht="13.5" hidden="1" customHeight="1">
      <c r="A413" s="227"/>
      <c r="B413" s="228"/>
      <c r="C413" s="228"/>
      <c r="D413" s="228"/>
      <c r="E413" s="228"/>
      <c r="F413" s="898"/>
      <c r="G413" s="898"/>
      <c r="H413" s="898"/>
      <c r="I413" s="898"/>
      <c r="J413" s="898"/>
      <c r="K413" s="898"/>
      <c r="L413" s="898"/>
      <c r="M413" s="898"/>
      <c r="N413" s="898"/>
      <c r="O413" s="898"/>
      <c r="P413" s="898"/>
      <c r="Q413" s="898"/>
      <c r="R413" s="898"/>
      <c r="S413" s="230"/>
    </row>
    <row r="414" spans="1:30" s="231" customFormat="1" ht="13.5" hidden="1" customHeight="1">
      <c r="A414" s="227"/>
      <c r="B414" s="234" t="s">
        <v>987</v>
      </c>
      <c r="C414" s="1216"/>
      <c r="D414" s="1216"/>
      <c r="E414" s="1216"/>
      <c r="F414" s="1216"/>
      <c r="G414" s="1216"/>
      <c r="H414" s="1216"/>
      <c r="I414" s="1216"/>
      <c r="J414" s="1216"/>
      <c r="K414" s="1216"/>
      <c r="L414" s="1216"/>
      <c r="M414" s="1216"/>
      <c r="N414" s="1216"/>
      <c r="O414" s="1216"/>
      <c r="P414" s="1216"/>
      <c r="Q414" s="1216"/>
      <c r="R414" s="1216"/>
      <c r="S414" s="230"/>
    </row>
    <row r="415" spans="1:30" s="231" customFormat="1" ht="13.5" hidden="1" customHeight="1">
      <c r="A415" s="227"/>
      <c r="B415" s="246" t="s">
        <v>988</v>
      </c>
      <c r="C415" s="1216"/>
      <c r="D415" s="1216"/>
      <c r="E415" s="1216"/>
      <c r="F415" s="1216"/>
      <c r="G415" s="1216"/>
      <c r="H415" s="1216"/>
      <c r="I415" s="1216"/>
      <c r="J415" s="1216"/>
      <c r="K415" s="1216"/>
      <c r="L415" s="1216"/>
      <c r="M415" s="1216"/>
      <c r="N415" s="1216"/>
      <c r="O415" s="1216"/>
      <c r="P415" s="1216"/>
      <c r="Q415" s="1216"/>
      <c r="R415" s="1216"/>
      <c r="S415" s="230"/>
    </row>
    <row r="416" spans="1:30" s="231" customFormat="1" ht="13.5" hidden="1" customHeight="1">
      <c r="A416" s="227"/>
      <c r="B416" s="229"/>
      <c r="C416" s="1216"/>
      <c r="D416" s="1216"/>
      <c r="E416" s="1216"/>
      <c r="F416" s="1216"/>
      <c r="G416" s="1216"/>
      <c r="H416" s="1216"/>
      <c r="I416" s="1216"/>
      <c r="J416" s="1216"/>
      <c r="K416" s="1216"/>
      <c r="L416" s="1216"/>
      <c r="M416" s="1216"/>
      <c r="N416" s="1216"/>
      <c r="O416" s="1216"/>
      <c r="P416" s="1216"/>
      <c r="Q416" s="1216"/>
      <c r="R416" s="1216"/>
      <c r="S416" s="230"/>
    </row>
    <row r="417" spans="1:19" s="231" customFormat="1" ht="13.5" hidden="1" customHeight="1">
      <c r="A417" s="227"/>
      <c r="B417" s="229"/>
      <c r="C417" s="1216"/>
      <c r="D417" s="1216"/>
      <c r="E417" s="1216"/>
      <c r="F417" s="1216"/>
      <c r="G417" s="1216"/>
      <c r="H417" s="1216"/>
      <c r="I417" s="1216"/>
      <c r="J417" s="1216"/>
      <c r="K417" s="1216"/>
      <c r="L417" s="1216"/>
      <c r="M417" s="1216"/>
      <c r="N417" s="1216"/>
      <c r="O417" s="1216"/>
      <c r="P417" s="1216"/>
      <c r="Q417" s="1216"/>
      <c r="R417" s="1216"/>
      <c r="S417" s="230"/>
    </row>
    <row r="418" spans="1:19" s="231" customFormat="1" ht="13.5" hidden="1" customHeight="1">
      <c r="A418" s="227"/>
      <c r="B418" s="229"/>
      <c r="C418" s="269"/>
      <c r="D418" s="269"/>
      <c r="E418" s="269"/>
      <c r="F418" s="269"/>
      <c r="G418" s="269"/>
      <c r="H418" s="269"/>
      <c r="I418" s="269"/>
      <c r="J418" s="269"/>
      <c r="K418" s="269"/>
      <c r="L418" s="269"/>
      <c r="M418" s="269"/>
      <c r="N418" s="269"/>
      <c r="O418" s="269"/>
      <c r="P418" s="269"/>
      <c r="Q418" s="269"/>
      <c r="R418" s="269"/>
      <c r="S418" s="230"/>
    </row>
    <row r="419" spans="1:19" s="231" customFormat="1" ht="13.5" hidden="1" customHeight="1">
      <c r="A419" s="227"/>
      <c r="B419" s="228"/>
      <c r="C419" s="228"/>
      <c r="D419" s="228"/>
      <c r="E419" s="269"/>
      <c r="F419" s="269"/>
      <c r="G419" s="269"/>
      <c r="H419" s="269"/>
      <c r="I419" s="269"/>
      <c r="J419" s="269"/>
      <c r="K419" s="269"/>
      <c r="L419" s="269"/>
      <c r="M419" s="269"/>
      <c r="N419" s="269"/>
      <c r="O419" s="269"/>
      <c r="P419" s="269"/>
      <c r="Q419" s="269"/>
      <c r="R419" s="269"/>
      <c r="S419" s="230"/>
    </row>
    <row r="420" spans="1:19" s="231" customFormat="1" ht="13.5" hidden="1" customHeight="1">
      <c r="A420" s="227"/>
      <c r="B420" s="335"/>
      <c r="C420" s="656"/>
      <c r="D420" s="656"/>
      <c r="E420" s="269"/>
      <c r="F420" s="269"/>
      <c r="G420" s="269"/>
      <c r="H420" s="269"/>
      <c r="I420" s="269"/>
      <c r="J420" s="269"/>
      <c r="K420" s="269"/>
      <c r="L420" s="269"/>
      <c r="M420" s="269"/>
      <c r="N420" s="269"/>
      <c r="O420" s="269"/>
      <c r="P420" s="269"/>
      <c r="Q420" s="269"/>
      <c r="R420" s="269"/>
      <c r="S420" s="230"/>
    </row>
    <row r="421" spans="1:19" s="231" customFormat="1" ht="13.5" hidden="1" customHeight="1">
      <c r="A421" s="227"/>
      <c r="B421" s="335"/>
      <c r="C421" s="656"/>
      <c r="D421" s="656"/>
      <c r="E421" s="269"/>
      <c r="F421" s="269"/>
      <c r="G421" s="269"/>
      <c r="H421" s="269"/>
      <c r="I421" s="269"/>
      <c r="J421" s="269"/>
      <c r="K421" s="269"/>
      <c r="L421" s="269"/>
      <c r="M421" s="269"/>
      <c r="N421" s="269"/>
      <c r="O421" s="269"/>
      <c r="P421" s="269"/>
      <c r="Q421" s="269"/>
      <c r="R421" s="269"/>
      <c r="S421" s="230"/>
    </row>
    <row r="422" spans="1:19" s="231" customFormat="1" ht="13.5" hidden="1" customHeight="1">
      <c r="A422" s="227"/>
      <c r="B422" s="229"/>
      <c r="C422" s="269"/>
      <c r="D422" s="269"/>
      <c r="E422" s="269"/>
      <c r="F422" s="269"/>
      <c r="G422" s="269"/>
      <c r="H422" s="269"/>
      <c r="I422" s="269"/>
      <c r="J422" s="269"/>
      <c r="K422" s="269"/>
      <c r="L422" s="269"/>
      <c r="M422" s="269"/>
      <c r="N422" s="269"/>
      <c r="O422" s="269"/>
      <c r="P422" s="269"/>
      <c r="Q422" s="269"/>
      <c r="R422" s="269"/>
      <c r="S422" s="230"/>
    </row>
    <row r="423" spans="1:19" s="231" customFormat="1" ht="13.5" hidden="1" customHeight="1">
      <c r="A423" s="227"/>
      <c r="B423" s="229"/>
      <c r="C423" s="269"/>
      <c r="D423" s="269"/>
      <c r="E423" s="269"/>
      <c r="F423" s="269"/>
      <c r="G423" s="269"/>
      <c r="H423" s="269"/>
      <c r="I423" s="269"/>
      <c r="J423" s="269"/>
      <c r="K423" s="269"/>
      <c r="L423" s="269"/>
      <c r="M423" s="269"/>
      <c r="N423" s="269"/>
      <c r="O423" s="269"/>
      <c r="P423" s="269"/>
      <c r="Q423" s="269"/>
      <c r="R423" s="269"/>
      <c r="S423" s="230"/>
    </row>
    <row r="424" spans="1:19" s="231" customFormat="1" ht="13.5" hidden="1" customHeight="1">
      <c r="A424" s="227"/>
      <c r="B424" s="229"/>
      <c r="C424" s="269"/>
      <c r="D424" s="269"/>
      <c r="E424" s="269"/>
      <c r="F424" s="269"/>
      <c r="G424" s="269"/>
      <c r="H424" s="269"/>
      <c r="I424" s="269"/>
      <c r="J424" s="269"/>
      <c r="K424" s="269"/>
      <c r="L424" s="269"/>
      <c r="M424" s="269"/>
      <c r="N424" s="269"/>
      <c r="O424" s="269"/>
      <c r="P424" s="269"/>
      <c r="Q424" s="269"/>
      <c r="R424" s="269"/>
      <c r="S424" s="230"/>
    </row>
    <row r="425" spans="1:19" s="231" customFormat="1" ht="13.5" hidden="1" customHeight="1">
      <c r="A425" s="227"/>
      <c r="B425" s="229"/>
      <c r="C425" s="269"/>
      <c r="D425" s="269"/>
      <c r="E425" s="269"/>
      <c r="F425" s="269"/>
      <c r="G425" s="269"/>
      <c r="H425" s="269"/>
      <c r="I425" s="269"/>
      <c r="J425" s="269"/>
      <c r="K425" s="269"/>
      <c r="L425" s="269"/>
      <c r="M425" s="269"/>
      <c r="N425" s="269"/>
      <c r="O425" s="269"/>
      <c r="P425" s="269"/>
      <c r="Q425" s="269"/>
      <c r="R425" s="269"/>
      <c r="S425" s="230"/>
    </row>
    <row r="426" spans="1:19" s="231" customFormat="1" ht="13.5" hidden="1" customHeight="1">
      <c r="A426" s="227"/>
      <c r="B426" s="229"/>
      <c r="C426" s="269"/>
      <c r="D426" s="269"/>
      <c r="E426" s="269"/>
      <c r="F426" s="269"/>
      <c r="G426" s="269"/>
      <c r="H426" s="269"/>
      <c r="I426" s="269"/>
      <c r="J426" s="269"/>
      <c r="K426" s="269"/>
      <c r="L426" s="269"/>
      <c r="M426" s="269"/>
      <c r="N426" s="269"/>
      <c r="O426" s="269"/>
      <c r="P426" s="269"/>
      <c r="Q426" s="269"/>
      <c r="R426" s="269"/>
      <c r="S426" s="230"/>
    </row>
    <row r="427" spans="1:19" s="231" customFormat="1" ht="13.5" hidden="1" customHeight="1">
      <c r="A427" s="227"/>
      <c r="B427" s="229"/>
      <c r="C427" s="269"/>
      <c r="D427" s="269"/>
      <c r="E427" s="269"/>
      <c r="F427" s="269"/>
      <c r="G427" s="269"/>
      <c r="H427" s="269"/>
      <c r="I427" s="269"/>
      <c r="J427" s="269"/>
      <c r="K427" s="269"/>
      <c r="L427" s="269"/>
      <c r="M427" s="269"/>
      <c r="N427" s="269"/>
      <c r="O427" s="269"/>
      <c r="P427" s="269"/>
      <c r="Q427" s="269"/>
      <c r="R427" s="269"/>
      <c r="S427" s="230"/>
    </row>
    <row r="428" spans="1:19" s="231" customFormat="1" ht="13.5" hidden="1" customHeight="1">
      <c r="A428" s="227"/>
      <c r="B428" s="229"/>
      <c r="C428" s="269"/>
      <c r="D428" s="269"/>
      <c r="E428" s="269"/>
      <c r="F428" s="269"/>
      <c r="G428" s="269"/>
      <c r="H428" s="269"/>
      <c r="I428" s="269"/>
      <c r="J428" s="269"/>
      <c r="K428" s="269"/>
      <c r="L428" s="269"/>
      <c r="M428" s="269"/>
      <c r="N428" s="269"/>
      <c r="O428" s="269"/>
      <c r="P428" s="269"/>
      <c r="Q428" s="269"/>
      <c r="R428" s="269"/>
      <c r="S428" s="230"/>
    </row>
    <row r="429" spans="1:19" s="231" customFormat="1" ht="13.5" hidden="1" customHeight="1">
      <c r="A429" s="227"/>
      <c r="B429" s="229"/>
      <c r="C429" s="269"/>
      <c r="D429" s="269"/>
      <c r="E429" s="269"/>
      <c r="F429" s="269"/>
      <c r="G429" s="269"/>
      <c r="H429" s="269"/>
      <c r="I429" s="269"/>
      <c r="J429" s="269"/>
      <c r="K429" s="269"/>
      <c r="L429" s="269"/>
      <c r="M429" s="269"/>
      <c r="N429" s="269"/>
      <c r="O429" s="269"/>
      <c r="P429" s="269"/>
      <c r="Q429" s="269"/>
      <c r="R429" s="269"/>
      <c r="S429" s="230"/>
    </row>
    <row r="430" spans="1:19" s="231" customFormat="1" ht="13.5" hidden="1" customHeight="1">
      <c r="A430" s="227"/>
      <c r="B430" s="229"/>
      <c r="C430" s="234" t="s">
        <v>989</v>
      </c>
      <c r="D430" s="269"/>
      <c r="E430" s="234" t="s">
        <v>989</v>
      </c>
      <c r="F430" s="269"/>
      <c r="G430" s="234" t="s">
        <v>989</v>
      </c>
      <c r="H430" s="269"/>
      <c r="I430" s="234" t="s">
        <v>989</v>
      </c>
      <c r="J430" s="269"/>
      <c r="K430" s="234" t="s">
        <v>989</v>
      </c>
      <c r="L430" s="269"/>
      <c r="M430" s="234" t="s">
        <v>989</v>
      </c>
      <c r="N430" s="269"/>
      <c r="O430" s="234" t="s">
        <v>989</v>
      </c>
      <c r="P430" s="269"/>
      <c r="Q430" s="234" t="s">
        <v>989</v>
      </c>
      <c r="R430" s="269"/>
      <c r="S430" s="230"/>
    </row>
    <row r="431" spans="1:19" s="231" customFormat="1" ht="13.5" hidden="1" customHeight="1">
      <c r="A431" s="227"/>
      <c r="B431" s="229"/>
      <c r="C431" s="246" t="s">
        <v>990</v>
      </c>
      <c r="D431" s="269"/>
      <c r="E431" s="246" t="s">
        <v>990</v>
      </c>
      <c r="F431" s="269"/>
      <c r="G431" s="246" t="s">
        <v>990</v>
      </c>
      <c r="H431" s="269"/>
      <c r="I431" s="246" t="s">
        <v>990</v>
      </c>
      <c r="J431" s="269"/>
      <c r="K431" s="246" t="s">
        <v>990</v>
      </c>
      <c r="L431" s="269"/>
      <c r="M431" s="246" t="s">
        <v>990</v>
      </c>
      <c r="N431" s="269"/>
      <c r="O431" s="246" t="s">
        <v>990</v>
      </c>
      <c r="P431" s="269"/>
      <c r="Q431" s="246" t="s">
        <v>990</v>
      </c>
      <c r="R431" s="269"/>
      <c r="S431" s="230"/>
    </row>
    <row r="432" spans="1:19" s="231" customFormat="1" ht="13.5" hidden="1" customHeight="1">
      <c r="A432" s="227"/>
      <c r="B432" s="229"/>
      <c r="C432" s="269"/>
      <c r="D432" s="269"/>
      <c r="E432" s="269"/>
      <c r="F432" s="269"/>
      <c r="G432" s="269"/>
      <c r="H432" s="269"/>
      <c r="I432" s="269"/>
      <c r="J432" s="269"/>
      <c r="K432" s="269"/>
      <c r="L432" s="269"/>
      <c r="M432" s="269"/>
      <c r="N432" s="269"/>
      <c r="O432" s="269"/>
      <c r="P432" s="269"/>
      <c r="Q432" s="269"/>
      <c r="R432" s="269"/>
      <c r="S432" s="230"/>
    </row>
    <row r="433" spans="1:30" s="231" customFormat="1" ht="13.5" hidden="1" customHeight="1">
      <c r="A433" s="227"/>
      <c r="B433" s="229"/>
      <c r="C433" s="269"/>
      <c r="D433" s="269"/>
      <c r="E433" s="269"/>
      <c r="F433" s="269"/>
      <c r="G433" s="269"/>
      <c r="H433" s="269"/>
      <c r="I433" s="269"/>
      <c r="J433" s="269"/>
      <c r="K433" s="269"/>
      <c r="L433" s="269"/>
      <c r="M433" s="269"/>
      <c r="N433" s="269"/>
      <c r="O433" s="269"/>
      <c r="P433" s="269"/>
      <c r="Q433" s="269"/>
      <c r="R433" s="269"/>
      <c r="S433" s="230"/>
    </row>
    <row r="434" spans="1:30" s="231" customFormat="1" ht="13.5" hidden="1" customHeight="1" thickBot="1">
      <c r="A434" s="227"/>
      <c r="B434" s="229"/>
      <c r="C434" s="269"/>
      <c r="D434" s="269"/>
      <c r="E434" s="269"/>
      <c r="F434" s="269"/>
      <c r="G434" s="269"/>
      <c r="H434" s="269"/>
      <c r="I434" s="269"/>
      <c r="J434" s="269"/>
      <c r="K434" s="269"/>
      <c r="L434" s="269"/>
      <c r="M434" s="269"/>
      <c r="N434" s="269"/>
      <c r="O434" s="269"/>
      <c r="P434" s="269"/>
      <c r="Q434" s="269"/>
      <c r="R434" s="269"/>
      <c r="S434" s="230"/>
    </row>
    <row r="435" spans="1:30" ht="16.5" thickBot="1">
      <c r="A435" s="224"/>
      <c r="B435" s="271" t="s">
        <v>991</v>
      </c>
      <c r="C435" s="1223" t="str">
        <f>$C$80</f>
        <v>Line card (C-NET) FCL2001-A1</v>
      </c>
      <c r="D435" s="1224"/>
      <c r="E435" s="1224"/>
      <c r="F435" s="1224"/>
      <c r="G435" s="1224"/>
      <c r="H435" s="1224"/>
      <c r="I435" s="1224"/>
      <c r="J435" s="1224"/>
      <c r="K435" s="1224"/>
      <c r="L435" s="1224"/>
      <c r="M435" s="1224"/>
      <c r="N435" s="1224"/>
      <c r="O435" s="1224"/>
      <c r="P435" s="1224"/>
      <c r="Q435" s="1224"/>
      <c r="R435" s="1225"/>
      <c r="S435" s="249"/>
    </row>
    <row r="436" spans="1:30" ht="39.75" customHeight="1" thickBot="1">
      <c r="A436" s="224"/>
      <c r="B436" s="826"/>
      <c r="C436" s="1207"/>
      <c r="D436" s="1208"/>
      <c r="E436" s="1208"/>
      <c r="F436" s="1209"/>
      <c r="G436" s="1210"/>
      <c r="H436" s="1211"/>
      <c r="I436" s="1211"/>
      <c r="J436" s="1212"/>
      <c r="K436" s="1210"/>
      <c r="L436" s="1211"/>
      <c r="M436" s="1211"/>
      <c r="N436" s="1212"/>
      <c r="O436" s="1210"/>
      <c r="P436" s="1211"/>
      <c r="Q436" s="1211"/>
      <c r="R436" s="1212"/>
      <c r="S436" s="249"/>
    </row>
    <row r="437" spans="1:30" ht="16.5" customHeight="1" thickBot="1">
      <c r="A437" s="224"/>
      <c r="B437" s="272"/>
      <c r="C437" s="1213" t="str">
        <f>C$82</f>
        <v>Stub1_1</v>
      </c>
      <c r="D437" s="1214"/>
      <c r="E437" s="1214" t="str">
        <f>E$82</f>
        <v>Stub1_2</v>
      </c>
      <c r="F437" s="1215"/>
      <c r="G437" s="1213" t="str">
        <f>G$82</f>
        <v>Stub2_1</v>
      </c>
      <c r="H437" s="1214"/>
      <c r="I437" s="1214" t="str">
        <f>I$82</f>
        <v>Stub2_2</v>
      </c>
      <c r="J437" s="1215"/>
      <c r="K437" s="1213" t="str">
        <f>K$82</f>
        <v>Stub3_1</v>
      </c>
      <c r="L437" s="1214"/>
      <c r="M437" s="1214" t="str">
        <f>M$82</f>
        <v>Stub3_2</v>
      </c>
      <c r="N437" s="1215"/>
      <c r="O437" s="1213" t="str">
        <f>O$82</f>
        <v>Stub4_1</v>
      </c>
      <c r="P437" s="1214"/>
      <c r="Q437" s="1214" t="str">
        <f>Q$82</f>
        <v>Stub4_2</v>
      </c>
      <c r="R437" s="1215"/>
      <c r="S437" s="226"/>
    </row>
    <row r="438" spans="1:30">
      <c r="A438" s="224"/>
      <c r="B438" s="887" t="s">
        <v>992</v>
      </c>
      <c r="C438" s="899">
        <v>1</v>
      </c>
      <c r="D438" s="889" t="s">
        <v>981</v>
      </c>
      <c r="E438" s="900">
        <v>1</v>
      </c>
      <c r="F438" s="378" t="s">
        <v>981</v>
      </c>
      <c r="G438" s="899">
        <v>1</v>
      </c>
      <c r="H438" s="889" t="s">
        <v>981</v>
      </c>
      <c r="I438" s="900">
        <v>1</v>
      </c>
      <c r="J438" s="378" t="s">
        <v>981</v>
      </c>
      <c r="K438" s="899">
        <v>1</v>
      </c>
      <c r="L438" s="889" t="s">
        <v>981</v>
      </c>
      <c r="M438" s="900">
        <v>1</v>
      </c>
      <c r="N438" s="378" t="s">
        <v>981</v>
      </c>
      <c r="O438" s="899">
        <v>1</v>
      </c>
      <c r="P438" s="889" t="s">
        <v>981</v>
      </c>
      <c r="Q438" s="900">
        <v>1</v>
      </c>
      <c r="R438" s="378" t="s">
        <v>981</v>
      </c>
      <c r="S438" s="891"/>
      <c r="U438" s="80"/>
      <c r="AD438" s="330"/>
    </row>
    <row r="439" spans="1:30" hidden="1">
      <c r="A439" s="273"/>
      <c r="B439" s="901"/>
      <c r="C439" s="902"/>
      <c r="D439" s="450"/>
      <c r="E439" s="902"/>
      <c r="F439" s="450"/>
      <c r="G439" s="902"/>
      <c r="H439" s="450"/>
      <c r="I439" s="902"/>
      <c r="J439" s="450"/>
      <c r="K439" s="902"/>
      <c r="L439" s="450"/>
      <c r="M439" s="902"/>
      <c r="N439" s="450"/>
      <c r="O439" s="902"/>
      <c r="P439" s="450"/>
      <c r="Q439" s="902"/>
      <c r="R439" s="450"/>
      <c r="S439" s="903"/>
      <c r="U439" s="80"/>
      <c r="AD439" s="330"/>
    </row>
    <row r="440" spans="1:30" ht="12.75" customHeight="1">
      <c r="A440" s="224"/>
      <c r="B440" s="892" t="s">
        <v>993</v>
      </c>
      <c r="C440" s="904">
        <v>0</v>
      </c>
      <c r="D440" s="893" t="s">
        <v>981</v>
      </c>
      <c r="E440" s="905">
        <v>0</v>
      </c>
      <c r="F440" s="379" t="s">
        <v>981</v>
      </c>
      <c r="G440" s="904">
        <v>0</v>
      </c>
      <c r="H440" s="893" t="s">
        <v>981</v>
      </c>
      <c r="I440" s="905">
        <v>0</v>
      </c>
      <c r="J440" s="379" t="s">
        <v>981</v>
      </c>
      <c r="K440" s="904">
        <v>0</v>
      </c>
      <c r="L440" s="893" t="s">
        <v>981</v>
      </c>
      <c r="M440" s="905">
        <v>0</v>
      </c>
      <c r="N440" s="379" t="s">
        <v>981</v>
      </c>
      <c r="O440" s="904">
        <v>0</v>
      </c>
      <c r="P440" s="893" t="s">
        <v>981</v>
      </c>
      <c r="Q440" s="905">
        <v>0</v>
      </c>
      <c r="R440" s="379" t="s">
        <v>981</v>
      </c>
      <c r="S440" s="891"/>
      <c r="U440" s="80"/>
      <c r="AD440" s="330"/>
    </row>
    <row r="441" spans="1:30" ht="12.75" hidden="1" customHeight="1">
      <c r="A441" s="273"/>
      <c r="B441" s="901"/>
      <c r="C441" s="902"/>
      <c r="D441" s="906"/>
      <c r="E441" s="907"/>
      <c r="F441" s="450"/>
      <c r="G441" s="902"/>
      <c r="H441" s="906"/>
      <c r="I441" s="907"/>
      <c r="J441" s="450"/>
      <c r="K441" s="902"/>
      <c r="L441" s="906"/>
      <c r="M441" s="907"/>
      <c r="N441" s="450"/>
      <c r="O441" s="902"/>
      <c r="P441" s="906"/>
      <c r="Q441" s="907"/>
      <c r="R441" s="450"/>
      <c r="S441" s="903"/>
      <c r="U441" s="80"/>
      <c r="AD441" s="330"/>
    </row>
    <row r="442" spans="1:30" ht="13.5" thickBot="1">
      <c r="A442" s="224"/>
      <c r="B442" s="704" t="s">
        <v>994</v>
      </c>
      <c r="C442" s="908">
        <v>0</v>
      </c>
      <c r="D442" s="909" t="s">
        <v>981</v>
      </c>
      <c r="E442" s="910">
        <v>0</v>
      </c>
      <c r="F442" s="705" t="s">
        <v>981</v>
      </c>
      <c r="G442" s="908">
        <v>0</v>
      </c>
      <c r="H442" s="909" t="s">
        <v>981</v>
      </c>
      <c r="I442" s="910">
        <v>0</v>
      </c>
      <c r="J442" s="705" t="s">
        <v>981</v>
      </c>
      <c r="K442" s="908">
        <v>0</v>
      </c>
      <c r="L442" s="909" t="s">
        <v>981</v>
      </c>
      <c r="M442" s="910">
        <v>0</v>
      </c>
      <c r="N442" s="705" t="s">
        <v>981</v>
      </c>
      <c r="O442" s="908">
        <v>0</v>
      </c>
      <c r="P442" s="909" t="s">
        <v>981</v>
      </c>
      <c r="Q442" s="910">
        <v>0</v>
      </c>
      <c r="R442" s="705" t="s">
        <v>981</v>
      </c>
      <c r="S442" s="226"/>
    </row>
    <row r="443" spans="1:30" hidden="1">
      <c r="A443" s="273"/>
      <c r="B443" s="571" t="s">
        <v>995</v>
      </c>
      <c r="C443" s="911">
        <v>1.0000000000000001E-5</v>
      </c>
      <c r="D443" s="571" t="s">
        <v>981</v>
      </c>
      <c r="E443" s="911">
        <v>0</v>
      </c>
      <c r="F443" s="571" t="s">
        <v>981</v>
      </c>
      <c r="G443" s="911">
        <v>3.4482758620689656E-7</v>
      </c>
      <c r="H443" s="571" t="s">
        <v>981</v>
      </c>
      <c r="I443" s="911">
        <v>0</v>
      </c>
      <c r="J443" s="571" t="s">
        <v>981</v>
      </c>
      <c r="K443" s="911">
        <v>3.4482758620689655E-2</v>
      </c>
      <c r="L443" s="571" t="s">
        <v>981</v>
      </c>
      <c r="M443" s="911">
        <v>0</v>
      </c>
      <c r="N443" s="571" t="s">
        <v>981</v>
      </c>
      <c r="O443" s="911">
        <v>3.4482758620689657E-5</v>
      </c>
      <c r="P443" s="571" t="s">
        <v>981</v>
      </c>
      <c r="Q443" s="911">
        <v>0</v>
      </c>
      <c r="R443" s="571" t="s">
        <v>981</v>
      </c>
      <c r="S443" s="274"/>
    </row>
    <row r="444" spans="1:30" s="231" customFormat="1" ht="13.5" hidden="1" customHeight="1">
      <c r="A444" s="275"/>
      <c r="B444" s="571" t="s">
        <v>996</v>
      </c>
      <c r="C444" s="911">
        <v>1.0000000000000001E-5</v>
      </c>
      <c r="D444" s="571" t="s">
        <v>981</v>
      </c>
      <c r="E444" s="911">
        <v>0</v>
      </c>
      <c r="F444" s="571" t="s">
        <v>981</v>
      </c>
      <c r="G444" s="911">
        <v>1.1111111111111112E-6</v>
      </c>
      <c r="H444" s="571" t="s">
        <v>981</v>
      </c>
      <c r="I444" s="911">
        <v>0</v>
      </c>
      <c r="J444" s="571" t="s">
        <v>981</v>
      </c>
      <c r="K444" s="911">
        <v>0.1111111111111111</v>
      </c>
      <c r="L444" s="571" t="s">
        <v>981</v>
      </c>
      <c r="M444" s="911">
        <v>0</v>
      </c>
      <c r="N444" s="571" t="s">
        <v>981</v>
      </c>
      <c r="O444" s="911">
        <v>1.1111111111111112E-4</v>
      </c>
      <c r="P444" s="571" t="s">
        <v>981</v>
      </c>
      <c r="Q444" s="911">
        <v>0</v>
      </c>
      <c r="R444" s="571" t="s">
        <v>981</v>
      </c>
      <c r="S444" s="276"/>
    </row>
    <row r="445" spans="1:30" s="231" customFormat="1" ht="13.5" hidden="1" customHeight="1">
      <c r="A445" s="227"/>
      <c r="B445" s="229"/>
      <c r="C445" s="269"/>
      <c r="D445" s="269"/>
      <c r="E445" s="269"/>
      <c r="F445" s="269"/>
      <c r="G445" s="269"/>
      <c r="H445" s="269"/>
      <c r="I445" s="269"/>
      <c r="J445" s="269"/>
      <c r="K445" s="269"/>
      <c r="L445" s="269"/>
      <c r="M445" s="269"/>
      <c r="N445" s="269"/>
      <c r="O445" s="269"/>
      <c r="P445" s="269"/>
      <c r="Q445" s="269"/>
      <c r="R445" s="269"/>
      <c r="S445" s="230"/>
    </row>
    <row r="446" spans="1:30" s="231" customFormat="1" ht="13.5" hidden="1" customHeight="1">
      <c r="A446" s="227"/>
      <c r="B446" s="229"/>
      <c r="C446" s="269"/>
      <c r="D446" s="269"/>
      <c r="E446" s="269"/>
      <c r="F446" s="269"/>
      <c r="G446" s="269"/>
      <c r="H446" s="269"/>
      <c r="I446" s="269"/>
      <c r="J446" s="269"/>
      <c r="K446" s="269"/>
      <c r="L446" s="269"/>
      <c r="M446" s="269"/>
      <c r="N446" s="269"/>
      <c r="O446" s="269"/>
      <c r="P446" s="269"/>
      <c r="Q446" s="269"/>
      <c r="R446" s="269"/>
      <c r="S446" s="230"/>
    </row>
    <row r="447" spans="1:30" s="231" customFormat="1" ht="13.5" hidden="1" customHeight="1">
      <c r="A447" s="227"/>
      <c r="B447" s="229"/>
      <c r="C447" s="269"/>
      <c r="D447" s="269"/>
      <c r="E447" s="269"/>
      <c r="F447" s="269"/>
      <c r="G447" s="269"/>
      <c r="H447" s="269"/>
      <c r="I447" s="269"/>
      <c r="J447" s="269"/>
      <c r="K447" s="269"/>
      <c r="L447" s="269"/>
      <c r="M447" s="269"/>
      <c r="N447" s="269"/>
      <c r="O447" s="269"/>
      <c r="P447" s="269"/>
      <c r="Q447" s="269"/>
      <c r="R447" s="269"/>
      <c r="S447" s="230"/>
    </row>
    <row r="448" spans="1:30" s="231" customFormat="1" ht="13.5" hidden="1" customHeight="1">
      <c r="A448" s="227"/>
      <c r="B448" s="657" t="s">
        <v>997</v>
      </c>
      <c r="C448" s="1218" t="b">
        <v>1</v>
      </c>
      <c r="D448" s="1218"/>
      <c r="E448" s="1218" t="b">
        <v>1</v>
      </c>
      <c r="F448" s="1218"/>
      <c r="G448" s="1218" t="b">
        <v>1</v>
      </c>
      <c r="H448" s="1218"/>
      <c r="I448" s="1218" t="b">
        <v>1</v>
      </c>
      <c r="J448" s="1218"/>
      <c r="K448" s="1218" t="b">
        <v>1</v>
      </c>
      <c r="L448" s="1218"/>
      <c r="M448" s="1218" t="b">
        <v>1</v>
      </c>
      <c r="N448" s="1218"/>
      <c r="O448" s="1218" t="b">
        <v>1</v>
      </c>
      <c r="P448" s="1218"/>
      <c r="Q448" s="1218" t="b">
        <v>1</v>
      </c>
      <c r="R448" s="1219"/>
      <c r="S448" s="230"/>
    </row>
    <row r="449" spans="1:19" s="231" customFormat="1" ht="13.5" hidden="1" customHeight="1">
      <c r="A449" s="227"/>
      <c r="B449" s="229"/>
      <c r="C449" s="269"/>
      <c r="D449" s="269"/>
      <c r="E449" s="269"/>
      <c r="F449" s="269"/>
      <c r="G449" s="269"/>
      <c r="H449" s="269"/>
      <c r="I449" s="269"/>
      <c r="J449" s="269"/>
      <c r="K449" s="269"/>
      <c r="L449" s="269"/>
      <c r="M449" s="269"/>
      <c r="N449" s="269"/>
      <c r="O449" s="269"/>
      <c r="P449" s="269"/>
      <c r="Q449" s="269"/>
      <c r="R449" s="269"/>
      <c r="S449" s="230"/>
    </row>
    <row r="450" spans="1:19" s="231" customFormat="1" ht="13.5" hidden="1" customHeight="1">
      <c r="A450" s="227"/>
      <c r="B450" s="229"/>
      <c r="C450" s="269"/>
      <c r="D450" s="269"/>
      <c r="E450" s="269"/>
      <c r="F450" s="269"/>
      <c r="G450" s="269"/>
      <c r="H450" s="269"/>
      <c r="I450" s="269"/>
      <c r="J450" s="269"/>
      <c r="K450" s="269"/>
      <c r="L450" s="269"/>
      <c r="M450" s="269"/>
      <c r="N450" s="269"/>
      <c r="O450" s="269"/>
      <c r="P450" s="269"/>
      <c r="Q450" s="269"/>
      <c r="R450" s="269"/>
      <c r="S450" s="230"/>
    </row>
    <row r="451" spans="1:19" s="231" customFormat="1" ht="13.5" hidden="1" customHeight="1">
      <c r="A451" s="227"/>
      <c r="B451" s="229"/>
      <c r="C451" s="269"/>
      <c r="D451" s="269"/>
      <c r="E451" s="269"/>
      <c r="F451" s="269"/>
      <c r="G451" s="269"/>
      <c r="H451" s="269"/>
      <c r="I451" s="269"/>
      <c r="J451" s="269"/>
      <c r="K451" s="269"/>
      <c r="L451" s="269"/>
      <c r="M451" s="269"/>
      <c r="N451" s="269"/>
      <c r="O451" s="269"/>
      <c r="P451" s="269"/>
      <c r="Q451" s="269"/>
      <c r="R451" s="269"/>
      <c r="S451" s="230"/>
    </row>
    <row r="452" spans="1:19" s="231" customFormat="1" ht="13.5" hidden="1" customHeight="1">
      <c r="A452" s="227"/>
      <c r="B452" s="229"/>
      <c r="C452" s="269"/>
      <c r="D452" s="269"/>
      <c r="E452" s="269"/>
      <c r="F452" s="269"/>
      <c r="G452" s="269"/>
      <c r="H452" s="269"/>
      <c r="I452" s="269"/>
      <c r="J452" s="269"/>
      <c r="K452" s="269"/>
      <c r="L452" s="269"/>
      <c r="M452" s="269"/>
      <c r="N452" s="269"/>
      <c r="O452" s="269"/>
      <c r="P452" s="269"/>
      <c r="Q452" s="269"/>
      <c r="R452" s="269"/>
      <c r="S452" s="230"/>
    </row>
    <row r="453" spans="1:19" s="231" customFormat="1" ht="13.5" hidden="1" customHeight="1">
      <c r="A453" s="227"/>
      <c r="B453" s="229"/>
      <c r="C453" s="229"/>
      <c r="D453" s="229"/>
      <c r="E453" s="229"/>
      <c r="F453" s="229"/>
      <c r="G453" s="229"/>
      <c r="H453" s="229"/>
      <c r="I453" s="229"/>
      <c r="J453" s="229"/>
      <c r="K453" s="229"/>
      <c r="L453" s="229"/>
      <c r="M453" s="229"/>
      <c r="N453" s="229"/>
      <c r="O453" s="229"/>
      <c r="P453" s="229"/>
      <c r="Q453" s="229"/>
      <c r="R453" s="229"/>
      <c r="S453" s="230"/>
    </row>
    <row r="454" spans="1:19" s="231" customFormat="1" ht="13.5" hidden="1" customHeight="1">
      <c r="A454" s="227"/>
      <c r="B454" s="229"/>
      <c r="C454" s="229"/>
      <c r="D454" s="229"/>
      <c r="E454" s="229"/>
      <c r="F454" s="229"/>
      <c r="G454" s="229"/>
      <c r="H454" s="229"/>
      <c r="I454" s="229"/>
      <c r="J454" s="229"/>
      <c r="K454" s="229"/>
      <c r="L454" s="229"/>
      <c r="M454" s="229"/>
      <c r="N454" s="229"/>
      <c r="O454" s="229"/>
      <c r="P454" s="229"/>
      <c r="Q454" s="229"/>
      <c r="R454" s="229"/>
      <c r="S454" s="230"/>
    </row>
    <row r="455" spans="1:19" s="231" customFormat="1" hidden="1">
      <c r="A455" s="227"/>
      <c r="B455" s="228"/>
      <c r="C455" s="228"/>
      <c r="D455" s="228"/>
      <c r="E455" s="228"/>
      <c r="F455" s="656"/>
      <c r="G455" s="656"/>
      <c r="H455" s="656"/>
      <c r="I455" s="656"/>
      <c r="J455" s="656"/>
      <c r="K455" s="656"/>
      <c r="L455" s="656"/>
      <c r="M455" s="656"/>
      <c r="N455" s="656"/>
      <c r="O455" s="656"/>
      <c r="P455" s="656"/>
      <c r="Q455" s="656"/>
      <c r="R455" s="656"/>
      <c r="S455" s="230"/>
    </row>
    <row r="456" spans="1:19" s="231" customFormat="1" hidden="1">
      <c r="A456" s="227"/>
      <c r="B456" s="656"/>
      <c r="C456" s="656"/>
      <c r="D456" s="656"/>
      <c r="E456" s="656"/>
      <c r="F456" s="656"/>
      <c r="G456" s="656"/>
      <c r="H456" s="656"/>
      <c r="I456" s="656"/>
      <c r="J456" s="656"/>
      <c r="K456" s="656"/>
      <c r="L456" s="656"/>
      <c r="M456" s="656"/>
      <c r="N456" s="656"/>
      <c r="O456" s="656"/>
      <c r="P456" s="656"/>
      <c r="Q456" s="656"/>
      <c r="R456" s="656"/>
      <c r="S456" s="230"/>
    </row>
    <row r="457" spans="1:19" s="231" customFormat="1" hidden="1">
      <c r="A457" s="227"/>
      <c r="B457" s="656"/>
      <c r="C457" s="656"/>
      <c r="D457" s="656"/>
      <c r="E457" s="656"/>
      <c r="F457" s="656"/>
      <c r="G457" s="656"/>
      <c r="H457" s="656"/>
      <c r="I457" s="656"/>
      <c r="J457" s="656"/>
      <c r="K457" s="656"/>
      <c r="L457" s="656"/>
      <c r="M457" s="656"/>
      <c r="N457" s="656"/>
      <c r="O457" s="656"/>
      <c r="P457" s="656"/>
      <c r="Q457" s="656"/>
      <c r="R457" s="656"/>
      <c r="S457" s="230"/>
    </row>
    <row r="458" spans="1:19" s="231" customFormat="1" hidden="1">
      <c r="A458" s="227"/>
      <c r="B458" s="656"/>
      <c r="C458" s="656"/>
      <c r="D458" s="656"/>
      <c r="E458" s="656"/>
      <c r="F458" s="656"/>
      <c r="G458" s="656"/>
      <c r="H458" s="656"/>
      <c r="I458" s="656"/>
      <c r="J458" s="656"/>
      <c r="K458" s="656"/>
      <c r="L458" s="656"/>
      <c r="M458" s="656"/>
      <c r="N458" s="656"/>
      <c r="O458" s="656"/>
      <c r="P458" s="656"/>
      <c r="Q458" s="656"/>
      <c r="R458" s="656"/>
      <c r="S458" s="230"/>
    </row>
    <row r="459" spans="1:19" s="231" customFormat="1" hidden="1">
      <c r="A459" s="227"/>
      <c r="B459" s="656"/>
      <c r="C459" s="656"/>
      <c r="D459" s="656"/>
      <c r="E459" s="656"/>
      <c r="F459" s="656"/>
      <c r="G459" s="656"/>
      <c r="H459" s="656"/>
      <c r="I459" s="656"/>
      <c r="J459" s="656"/>
      <c r="K459" s="656"/>
      <c r="L459" s="656"/>
      <c r="M459" s="656"/>
      <c r="N459" s="656"/>
      <c r="O459" s="656"/>
      <c r="P459" s="656"/>
      <c r="Q459" s="656"/>
      <c r="R459" s="656"/>
      <c r="S459" s="230"/>
    </row>
    <row r="460" spans="1:19" s="231" customFormat="1" hidden="1">
      <c r="A460" s="227"/>
      <c r="B460" s="656"/>
      <c r="C460" s="656"/>
      <c r="D460" s="656"/>
      <c r="E460" s="656"/>
      <c r="F460" s="656"/>
      <c r="G460" s="656"/>
      <c r="H460" s="656"/>
      <c r="I460" s="656"/>
      <c r="J460" s="656"/>
      <c r="K460" s="656"/>
      <c r="L460" s="656"/>
      <c r="M460" s="656"/>
      <c r="N460" s="656"/>
      <c r="O460" s="656"/>
      <c r="P460" s="656"/>
      <c r="Q460" s="656"/>
      <c r="R460" s="656"/>
      <c r="S460" s="230"/>
    </row>
    <row r="461" spans="1:19" s="231" customFormat="1" hidden="1">
      <c r="A461" s="227"/>
      <c r="B461" s="656"/>
      <c r="C461" s="51"/>
      <c r="D461" s="656"/>
      <c r="E461" s="656"/>
      <c r="F461" s="656"/>
      <c r="G461" s="656"/>
      <c r="H461" s="656"/>
      <c r="I461" s="656"/>
      <c r="J461" s="656"/>
      <c r="K461" s="656"/>
      <c r="L461" s="656"/>
      <c r="M461" s="656"/>
      <c r="N461" s="656"/>
      <c r="O461" s="656"/>
      <c r="P461" s="656"/>
      <c r="Q461" s="656"/>
      <c r="R461" s="656"/>
      <c r="S461" s="230"/>
    </row>
    <row r="462" spans="1:19" s="231" customFormat="1" hidden="1">
      <c r="A462" s="227"/>
      <c r="B462" s="656"/>
      <c r="C462" s="51"/>
      <c r="D462" s="656"/>
      <c r="E462" s="656"/>
      <c r="F462" s="656"/>
      <c r="G462" s="656"/>
      <c r="H462" s="656"/>
      <c r="I462" s="656"/>
      <c r="J462" s="656"/>
      <c r="K462" s="656"/>
      <c r="L462" s="656"/>
      <c r="M462" s="656"/>
      <c r="N462" s="656"/>
      <c r="O462" s="656"/>
      <c r="P462" s="656"/>
      <c r="Q462" s="656"/>
      <c r="R462" s="656"/>
      <c r="S462" s="230"/>
    </row>
    <row r="463" spans="1:19" s="231" customFormat="1" hidden="1">
      <c r="A463" s="227"/>
      <c r="B463" s="656"/>
      <c r="C463" s="51"/>
      <c r="D463" s="656"/>
      <c r="E463" s="656"/>
      <c r="F463" s="656"/>
      <c r="G463" s="656"/>
      <c r="H463" s="656"/>
      <c r="I463" s="656"/>
      <c r="J463" s="656"/>
      <c r="K463" s="656"/>
      <c r="L463" s="656"/>
      <c r="M463" s="656"/>
      <c r="N463" s="656"/>
      <c r="O463" s="656"/>
      <c r="P463" s="656"/>
      <c r="Q463" s="656"/>
      <c r="R463" s="656"/>
      <c r="S463" s="230"/>
    </row>
    <row r="464" spans="1:19" s="231" customFormat="1" hidden="1">
      <c r="A464" s="227"/>
      <c r="B464" s="656"/>
      <c r="C464" s="51"/>
      <c r="D464" s="656"/>
      <c r="E464" s="656"/>
      <c r="F464" s="656"/>
      <c r="G464" s="656"/>
      <c r="H464" s="656"/>
      <c r="I464" s="656"/>
      <c r="J464" s="656"/>
      <c r="K464" s="656"/>
      <c r="L464" s="656"/>
      <c r="M464" s="656"/>
      <c r="N464" s="656"/>
      <c r="O464" s="656"/>
      <c r="P464" s="656"/>
      <c r="Q464" s="656"/>
      <c r="R464" s="656"/>
      <c r="S464" s="230"/>
    </row>
    <row r="465" spans="1:21" s="231" customFormat="1" hidden="1">
      <c r="A465" s="227"/>
      <c r="B465" s="656"/>
      <c r="C465" s="656"/>
      <c r="D465" s="656"/>
      <c r="E465" s="656"/>
      <c r="F465" s="656"/>
      <c r="G465" s="656"/>
      <c r="H465" s="656"/>
      <c r="I465" s="656"/>
      <c r="J465" s="656"/>
      <c r="K465" s="656"/>
      <c r="L465" s="656"/>
      <c r="M465" s="656"/>
      <c r="N465" s="656"/>
      <c r="O465" s="656"/>
      <c r="P465" s="656"/>
      <c r="Q465" s="656"/>
      <c r="R465" s="656"/>
      <c r="S465" s="230"/>
    </row>
    <row r="466" spans="1:21" s="231" customFormat="1" hidden="1">
      <c r="A466" s="227"/>
      <c r="B466" s="685"/>
      <c r="C466" s="1155"/>
      <c r="D466" s="1155"/>
      <c r="E466" s="1155"/>
      <c r="F466" s="1155"/>
      <c r="G466" s="1155"/>
      <c r="H466" s="1155"/>
      <c r="I466" s="1155"/>
      <c r="J466" s="1155"/>
      <c r="K466" s="1155"/>
      <c r="L466" s="1155"/>
      <c r="M466" s="1155"/>
      <c r="N466" s="1155"/>
      <c r="O466" s="1155"/>
      <c r="P466" s="1155"/>
      <c r="Q466" s="1155"/>
      <c r="R466" s="1155"/>
      <c r="S466" s="230"/>
    </row>
    <row r="467" spans="1:21" s="231" customFormat="1" hidden="1">
      <c r="A467" s="227"/>
      <c r="B467" s="656"/>
      <c r="C467" s="656"/>
      <c r="D467" s="656"/>
      <c r="E467" s="656"/>
      <c r="F467" s="656"/>
      <c r="G467" s="656"/>
      <c r="H467" s="656"/>
      <c r="I467" s="656"/>
      <c r="J467" s="656"/>
      <c r="K467" s="656"/>
      <c r="L467" s="656"/>
      <c r="M467" s="656"/>
      <c r="N467" s="656"/>
      <c r="O467" s="656"/>
      <c r="P467" s="656"/>
      <c r="Q467" s="656"/>
      <c r="R467" s="656"/>
      <c r="S467" s="230"/>
    </row>
    <row r="468" spans="1:21" s="231" customFormat="1" hidden="1">
      <c r="A468" s="227"/>
      <c r="B468" s="656"/>
      <c r="C468" s="656"/>
      <c r="D468" s="656"/>
      <c r="E468" s="656"/>
      <c r="F468" s="656"/>
      <c r="G468" s="656"/>
      <c r="H468" s="656"/>
      <c r="I468" s="656"/>
      <c r="J468" s="656"/>
      <c r="K468" s="656"/>
      <c r="L468" s="656"/>
      <c r="M468" s="656"/>
      <c r="N468" s="656"/>
      <c r="O468" s="656"/>
      <c r="P468" s="656"/>
      <c r="Q468" s="656"/>
      <c r="R468" s="656"/>
      <c r="S468" s="230"/>
    </row>
    <row r="469" spans="1:21">
      <c r="A469" s="224"/>
      <c r="B469" s="330" t="s">
        <v>998</v>
      </c>
      <c r="C469" s="330"/>
      <c r="D469" s="80"/>
      <c r="E469" s="80"/>
      <c r="F469" s="80"/>
      <c r="G469" s="80"/>
      <c r="H469" s="80"/>
      <c r="I469" s="80"/>
      <c r="J469" s="80"/>
      <c r="K469" s="80"/>
      <c r="L469" s="80"/>
      <c r="M469" s="80"/>
      <c r="N469" s="80"/>
      <c r="O469" s="80"/>
      <c r="P469" s="80"/>
      <c r="Q469" s="80"/>
      <c r="R469" s="80"/>
      <c r="S469" s="226"/>
    </row>
    <row r="470" spans="1:21">
      <c r="A470" s="224"/>
      <c r="B470" s="330" t="s">
        <v>999</v>
      </c>
      <c r="C470" s="330"/>
      <c r="D470" s="80"/>
      <c r="E470" s="80"/>
      <c r="F470" s="80"/>
      <c r="G470" s="80"/>
      <c r="H470" s="80"/>
      <c r="I470" s="80"/>
      <c r="J470" s="80"/>
      <c r="K470" s="80"/>
      <c r="L470" s="80"/>
      <c r="M470" s="80"/>
      <c r="N470" s="80"/>
      <c r="O470" s="80"/>
      <c r="P470" s="80"/>
      <c r="Q470" s="80"/>
      <c r="R470" s="80"/>
      <c r="S470" s="226"/>
    </row>
    <row r="471" spans="1:21">
      <c r="A471" s="224"/>
      <c r="B471" s="330" t="s">
        <v>1000</v>
      </c>
      <c r="C471" s="330"/>
      <c r="D471" s="80"/>
      <c r="E471" s="80"/>
      <c r="F471" s="80"/>
      <c r="G471" s="80"/>
      <c r="H471" s="80"/>
      <c r="I471" s="80"/>
      <c r="J471" s="80"/>
      <c r="K471" s="80"/>
      <c r="L471" s="80"/>
      <c r="M471" s="80"/>
      <c r="N471" s="80"/>
      <c r="O471" s="80"/>
      <c r="P471" s="80"/>
      <c r="Q471" s="80"/>
      <c r="R471" s="80"/>
      <c r="S471" s="226"/>
    </row>
    <row r="472" spans="1:21" ht="13.5" thickBot="1">
      <c r="A472" s="277"/>
      <c r="B472" s="396"/>
      <c r="C472" s="396"/>
      <c r="D472" s="396"/>
      <c r="E472" s="396"/>
      <c r="F472" s="396"/>
      <c r="G472" s="396"/>
      <c r="H472" s="396"/>
      <c r="I472" s="396"/>
      <c r="J472" s="396"/>
      <c r="K472" s="278"/>
      <c r="L472" s="278"/>
      <c r="M472" s="278"/>
      <c r="N472" s="278"/>
      <c r="O472" s="278"/>
      <c r="P472" s="278"/>
      <c r="Q472" s="278"/>
      <c r="R472" s="278"/>
      <c r="S472" s="266"/>
    </row>
    <row r="473" spans="1:21" ht="13.5" thickBot="1">
      <c r="B473" s="80"/>
      <c r="C473" s="80"/>
      <c r="D473" s="80"/>
      <c r="E473" s="80"/>
      <c r="F473" s="80"/>
      <c r="G473" s="80"/>
      <c r="H473" s="80"/>
      <c r="I473" s="80"/>
      <c r="J473" s="80"/>
    </row>
    <row r="474" spans="1:21" ht="16.5" thickBot="1">
      <c r="A474" s="1226" t="s">
        <v>1001</v>
      </c>
      <c r="B474" s="1227"/>
      <c r="C474" s="1227"/>
      <c r="D474" s="1227"/>
      <c r="E474" s="1227"/>
      <c r="F474" s="1227"/>
      <c r="G474" s="1227"/>
      <c r="H474" s="1227"/>
      <c r="I474" s="1227"/>
      <c r="J474" s="1227"/>
      <c r="K474" s="1227"/>
      <c r="L474" s="1227"/>
      <c r="M474" s="1227"/>
      <c r="N474" s="1227"/>
      <c r="O474" s="1227"/>
      <c r="P474" s="1227"/>
      <c r="Q474" s="1227"/>
      <c r="R474" s="1227"/>
      <c r="S474" s="1228"/>
    </row>
    <row r="475" spans="1:21" ht="13.5" customHeight="1" thickBot="1">
      <c r="A475" s="224"/>
      <c r="B475" s="279"/>
      <c r="S475" s="226"/>
    </row>
    <row r="476" spans="1:21" s="236" customFormat="1" ht="16.5" customHeight="1" thickBot="1">
      <c r="A476" s="280"/>
      <c r="B476" s="248" t="s">
        <v>1002</v>
      </c>
      <c r="C476" s="1223" t="str">
        <f>$C$80</f>
        <v>Line card (C-NET) FCL2001-A1</v>
      </c>
      <c r="D476" s="1224"/>
      <c r="E476" s="1224"/>
      <c r="F476" s="1224"/>
      <c r="G476" s="1224"/>
      <c r="H476" s="1224"/>
      <c r="I476" s="1224"/>
      <c r="J476" s="1224"/>
      <c r="K476" s="1224"/>
      <c r="L476" s="1224"/>
      <c r="M476" s="1224"/>
      <c r="N476" s="1224"/>
      <c r="O476" s="1224"/>
      <c r="P476" s="1224"/>
      <c r="Q476" s="1224"/>
      <c r="R476" s="1225"/>
      <c r="S476" s="281"/>
    </row>
    <row r="477" spans="1:21" s="236" customFormat="1" ht="16.5" customHeight="1" thickBot="1">
      <c r="A477" s="280"/>
      <c r="B477" s="250"/>
      <c r="C477" s="1213" t="str">
        <f>C$82</f>
        <v>Stub1_1</v>
      </c>
      <c r="D477" s="1214"/>
      <c r="E477" s="1214" t="str">
        <f>E$82</f>
        <v>Stub1_2</v>
      </c>
      <c r="F477" s="1215"/>
      <c r="G477" s="1213" t="str">
        <f>G$82</f>
        <v>Stub2_1</v>
      </c>
      <c r="H477" s="1214"/>
      <c r="I477" s="1214" t="str">
        <f>I$82</f>
        <v>Stub2_2</v>
      </c>
      <c r="J477" s="1215"/>
      <c r="K477" s="1213" t="str">
        <f>K$82</f>
        <v>Stub3_1</v>
      </c>
      <c r="L477" s="1214"/>
      <c r="M477" s="1214" t="str">
        <f>M$82</f>
        <v>Stub3_2</v>
      </c>
      <c r="N477" s="1215"/>
      <c r="O477" s="1213" t="str">
        <f>O$82</f>
        <v>Stub4_1</v>
      </c>
      <c r="P477" s="1214"/>
      <c r="Q477" s="1214" t="str">
        <f>Q$82</f>
        <v>Stub4_2</v>
      </c>
      <c r="R477" s="1215"/>
      <c r="S477" s="282"/>
    </row>
    <row r="478" spans="1:21" ht="13.5" hidden="1" customHeight="1" thickBot="1">
      <c r="A478" s="273"/>
      <c r="B478" s="912"/>
      <c r="C478" s="536"/>
      <c r="D478" s="537"/>
      <c r="E478" s="537"/>
      <c r="F478" s="538"/>
      <c r="G478" s="536"/>
      <c r="H478" s="537"/>
      <c r="I478" s="537"/>
      <c r="J478" s="538"/>
      <c r="K478" s="536"/>
      <c r="L478" s="537"/>
      <c r="M478" s="537"/>
      <c r="N478" s="538"/>
      <c r="O478" s="536"/>
      <c r="P478" s="537"/>
      <c r="Q478" s="537"/>
      <c r="R478" s="538"/>
      <c r="S478" s="274"/>
    </row>
    <row r="479" spans="1:21" ht="13.5" customHeight="1">
      <c r="A479" s="224"/>
      <c r="B479" s="913" t="s">
        <v>1003</v>
      </c>
      <c r="C479" s="1229">
        <v>0</v>
      </c>
      <c r="D479" s="1230"/>
      <c r="E479" s="1231">
        <v>0</v>
      </c>
      <c r="F479" s="1232"/>
      <c r="G479" s="1229">
        <v>0</v>
      </c>
      <c r="H479" s="1230"/>
      <c r="I479" s="1231">
        <v>0</v>
      </c>
      <c r="J479" s="1232"/>
      <c r="K479" s="1229">
        <v>0</v>
      </c>
      <c r="L479" s="1230"/>
      <c r="M479" s="1231">
        <v>0</v>
      </c>
      <c r="N479" s="1232"/>
      <c r="O479" s="1229">
        <v>0</v>
      </c>
      <c r="P479" s="1230"/>
      <c r="Q479" s="1231">
        <v>0</v>
      </c>
      <c r="R479" s="1232"/>
      <c r="S479" s="226"/>
      <c r="U479" s="80"/>
    </row>
    <row r="480" spans="1:21" ht="13.5" customHeight="1" thickBot="1">
      <c r="A480" s="224"/>
      <c r="B480" s="720" t="s">
        <v>1004</v>
      </c>
      <c r="C480" s="1233">
        <v>0</v>
      </c>
      <c r="D480" s="1234"/>
      <c r="E480" s="1234"/>
      <c r="F480" s="1234"/>
      <c r="G480" s="1234"/>
      <c r="H480" s="1234"/>
      <c r="I480" s="1234"/>
      <c r="J480" s="1234"/>
      <c r="K480" s="1234"/>
      <c r="L480" s="1234"/>
      <c r="M480" s="1234"/>
      <c r="N480" s="1234"/>
      <c r="O480" s="1234"/>
      <c r="P480" s="1234"/>
      <c r="Q480" s="1234"/>
      <c r="R480" s="1235"/>
      <c r="S480" s="249"/>
    </row>
    <row r="481" spans="1:19" ht="13.5" customHeight="1" thickBot="1">
      <c r="A481" s="224"/>
      <c r="B481" s="642"/>
      <c r="C481" s="914"/>
      <c r="D481" s="914"/>
      <c r="E481" s="914"/>
      <c r="F481" s="914"/>
      <c r="G481" s="914"/>
      <c r="H481" s="914"/>
      <c r="I481" s="914"/>
      <c r="J481" s="914"/>
      <c r="K481" s="914"/>
      <c r="L481" s="914"/>
      <c r="M481" s="914"/>
      <c r="N481" s="914"/>
      <c r="O481" s="914"/>
      <c r="P481" s="914"/>
      <c r="Q481" s="914"/>
      <c r="R481" s="914"/>
      <c r="S481" s="226"/>
    </row>
    <row r="482" spans="1:19" hidden="1">
      <c r="A482" s="273"/>
      <c r="B482" s="912"/>
      <c r="C482" s="915"/>
      <c r="D482" s="915"/>
      <c r="E482" s="915"/>
      <c r="F482" s="915"/>
      <c r="G482" s="915"/>
      <c r="H482" s="915"/>
      <c r="I482" s="915"/>
      <c r="J482" s="915"/>
      <c r="K482" s="915"/>
      <c r="L482" s="915"/>
      <c r="M482" s="915"/>
      <c r="N482" s="915"/>
      <c r="O482" s="915"/>
      <c r="P482" s="915"/>
      <c r="Q482" s="915"/>
      <c r="R482" s="915"/>
      <c r="S482" s="274"/>
    </row>
    <row r="483" spans="1:19" ht="13.5" hidden="1" customHeight="1">
      <c r="A483" s="273"/>
      <c r="B483" s="571" t="s">
        <v>1005</v>
      </c>
      <c r="C483" s="916">
        <v>0</v>
      </c>
      <c r="D483" s="917"/>
      <c r="E483" s="916">
        <v>0</v>
      </c>
      <c r="F483" s="917"/>
      <c r="G483" s="916">
        <v>0</v>
      </c>
      <c r="H483" s="917"/>
      <c r="I483" s="916">
        <v>0</v>
      </c>
      <c r="J483" s="917"/>
      <c r="K483" s="916">
        <v>0</v>
      </c>
      <c r="L483" s="917"/>
      <c r="M483" s="916">
        <v>0</v>
      </c>
      <c r="N483" s="917"/>
      <c r="O483" s="916">
        <v>0</v>
      </c>
      <c r="P483" s="917"/>
      <c r="Q483" s="916">
        <v>0</v>
      </c>
      <c r="R483" s="917"/>
      <c r="S483" s="274"/>
    </row>
    <row r="484" spans="1:19" ht="13.5" hidden="1" customHeight="1">
      <c r="A484" s="273"/>
      <c r="B484" s="571" t="s">
        <v>1006</v>
      </c>
      <c r="C484" s="573">
        <v>15</v>
      </c>
      <c r="D484" s="690"/>
      <c r="E484" s="573">
        <v>15</v>
      </c>
      <c r="F484" s="690"/>
      <c r="G484" s="573">
        <v>15</v>
      </c>
      <c r="H484" s="690"/>
      <c r="I484" s="573">
        <v>15</v>
      </c>
      <c r="J484" s="690"/>
      <c r="K484" s="573">
        <v>15</v>
      </c>
      <c r="L484" s="690"/>
      <c r="M484" s="573">
        <v>15</v>
      </c>
      <c r="N484" s="690"/>
      <c r="O484" s="573">
        <v>15</v>
      </c>
      <c r="P484" s="690"/>
      <c r="Q484" s="573">
        <v>15</v>
      </c>
      <c r="R484" s="690"/>
      <c r="S484" s="274"/>
    </row>
    <row r="485" spans="1:19" ht="13.5" hidden="1" customHeight="1">
      <c r="A485" s="273"/>
      <c r="B485" s="571" t="s">
        <v>1007</v>
      </c>
      <c r="C485" s="573">
        <v>0</v>
      </c>
      <c r="D485" s="572" t="s">
        <v>244</v>
      </c>
      <c r="E485" s="573">
        <v>0</v>
      </c>
      <c r="F485" s="572" t="s">
        <v>244</v>
      </c>
      <c r="G485" s="573">
        <v>0</v>
      </c>
      <c r="H485" s="572" t="s">
        <v>244</v>
      </c>
      <c r="I485" s="573">
        <v>0</v>
      </c>
      <c r="J485" s="572" t="s">
        <v>244</v>
      </c>
      <c r="K485" s="573">
        <v>0</v>
      </c>
      <c r="L485" s="572" t="s">
        <v>244</v>
      </c>
      <c r="M485" s="573">
        <v>0</v>
      </c>
      <c r="N485" s="572" t="s">
        <v>244</v>
      </c>
      <c r="O485" s="573">
        <v>0</v>
      </c>
      <c r="P485" s="572" t="s">
        <v>244</v>
      </c>
      <c r="Q485" s="573">
        <v>0</v>
      </c>
      <c r="R485" s="572" t="s">
        <v>244</v>
      </c>
      <c r="S485" s="274"/>
    </row>
    <row r="486" spans="1:19" ht="13.5" hidden="1" customHeight="1">
      <c r="A486" s="273"/>
      <c r="B486" s="571" t="s">
        <v>1008</v>
      </c>
      <c r="C486" s="573">
        <v>0</v>
      </c>
      <c r="D486" s="572" t="s">
        <v>244</v>
      </c>
      <c r="E486" s="573">
        <v>0</v>
      </c>
      <c r="F486" s="572" t="s">
        <v>244</v>
      </c>
      <c r="G486" s="573">
        <v>0</v>
      </c>
      <c r="H486" s="572" t="s">
        <v>244</v>
      </c>
      <c r="I486" s="573">
        <v>0</v>
      </c>
      <c r="J486" s="572" t="s">
        <v>244</v>
      </c>
      <c r="K486" s="573">
        <v>0</v>
      </c>
      <c r="L486" s="572" t="s">
        <v>244</v>
      </c>
      <c r="M486" s="573">
        <v>0</v>
      </c>
      <c r="N486" s="572" t="s">
        <v>244</v>
      </c>
      <c r="O486" s="573">
        <v>0</v>
      </c>
      <c r="P486" s="572" t="s">
        <v>244</v>
      </c>
      <c r="Q486" s="573">
        <v>0</v>
      </c>
      <c r="R486" s="572" t="s">
        <v>244</v>
      </c>
      <c r="S486" s="274"/>
    </row>
    <row r="487" spans="1:19" ht="13.5" hidden="1" customHeight="1">
      <c r="A487" s="273"/>
      <c r="B487" s="571" t="s">
        <v>1009</v>
      </c>
      <c r="C487" s="573">
        <v>0</v>
      </c>
      <c r="D487" s="572" t="s">
        <v>244</v>
      </c>
      <c r="E487" s="573">
        <v>0</v>
      </c>
      <c r="F487" s="572" t="s">
        <v>244</v>
      </c>
      <c r="G487" s="573">
        <v>0</v>
      </c>
      <c r="H487" s="572" t="s">
        <v>244</v>
      </c>
      <c r="I487" s="573">
        <v>0</v>
      </c>
      <c r="J487" s="572" t="s">
        <v>244</v>
      </c>
      <c r="K487" s="573">
        <v>0</v>
      </c>
      <c r="L487" s="572" t="s">
        <v>244</v>
      </c>
      <c r="M487" s="573">
        <v>0</v>
      </c>
      <c r="N487" s="572" t="s">
        <v>244</v>
      </c>
      <c r="O487" s="573">
        <v>0</v>
      </c>
      <c r="P487" s="572" t="s">
        <v>244</v>
      </c>
      <c r="Q487" s="573">
        <v>0</v>
      </c>
      <c r="R487" s="572" t="s">
        <v>244</v>
      </c>
      <c r="S487" s="274"/>
    </row>
    <row r="488" spans="1:19" ht="13.5" hidden="1" customHeight="1">
      <c r="A488" s="273"/>
      <c r="B488" s="571"/>
      <c r="C488" s="573"/>
      <c r="D488" s="572"/>
      <c r="E488" s="573"/>
      <c r="F488" s="572"/>
      <c r="G488" s="573"/>
      <c r="H488" s="572"/>
      <c r="I488" s="573"/>
      <c r="J488" s="572"/>
      <c r="K488" s="573"/>
      <c r="L488" s="572"/>
      <c r="M488" s="573"/>
      <c r="N488" s="572"/>
      <c r="O488" s="573"/>
      <c r="P488" s="572"/>
      <c r="Q488" s="573"/>
      <c r="R488" s="572"/>
      <c r="S488" s="274"/>
    </row>
    <row r="489" spans="1:19" s="231" customFormat="1" ht="13.5" hidden="1" customHeight="1">
      <c r="A489" s="275"/>
      <c r="B489" s="571"/>
      <c r="C489" s="573"/>
      <c r="D489" s="572"/>
      <c r="E489" s="573"/>
      <c r="F489" s="572"/>
      <c r="G489" s="573"/>
      <c r="H489" s="572"/>
      <c r="I489" s="573"/>
      <c r="J489" s="572"/>
      <c r="K489" s="573"/>
      <c r="L489" s="572"/>
      <c r="M489" s="573"/>
      <c r="N489" s="572"/>
      <c r="O489" s="573"/>
      <c r="P489" s="572"/>
      <c r="Q489" s="573"/>
      <c r="R489" s="572"/>
      <c r="S489" s="276"/>
    </row>
    <row r="490" spans="1:19" s="231" customFormat="1" ht="13.5" hidden="1" customHeight="1">
      <c r="A490" s="275"/>
      <c r="B490" s="912" t="s">
        <v>1010</v>
      </c>
      <c r="C490" s="1236">
        <v>0</v>
      </c>
      <c r="D490" s="1236"/>
      <c r="E490" s="1236">
        <v>0</v>
      </c>
      <c r="F490" s="1236"/>
      <c r="G490" s="1236">
        <v>0</v>
      </c>
      <c r="H490" s="1236"/>
      <c r="I490" s="1236">
        <v>0</v>
      </c>
      <c r="J490" s="1236"/>
      <c r="K490" s="1236">
        <v>0</v>
      </c>
      <c r="L490" s="1236"/>
      <c r="M490" s="1236">
        <v>0</v>
      </c>
      <c r="N490" s="1236"/>
      <c r="O490" s="1236">
        <v>0</v>
      </c>
      <c r="P490" s="1236"/>
      <c r="Q490" s="1236">
        <v>0</v>
      </c>
      <c r="R490" s="1236"/>
      <c r="S490" s="276"/>
    </row>
    <row r="491" spans="1:19" s="231" customFormat="1" ht="13.5" hidden="1" customHeight="1">
      <c r="A491" s="275"/>
      <c r="B491" s="912" t="s">
        <v>1011</v>
      </c>
      <c r="C491" s="1236">
        <v>0</v>
      </c>
      <c r="D491" s="1236"/>
      <c r="E491" s="1236">
        <v>0</v>
      </c>
      <c r="F491" s="1236"/>
      <c r="G491" s="1236">
        <v>0</v>
      </c>
      <c r="H491" s="1236"/>
      <c r="I491" s="1236">
        <v>0</v>
      </c>
      <c r="J491" s="1236"/>
      <c r="K491" s="1236">
        <v>0</v>
      </c>
      <c r="L491" s="1236"/>
      <c r="M491" s="1236">
        <v>0</v>
      </c>
      <c r="N491" s="1236"/>
      <c r="O491" s="1236">
        <v>0</v>
      </c>
      <c r="P491" s="1236"/>
      <c r="Q491" s="1236">
        <v>0</v>
      </c>
      <c r="R491" s="1236"/>
      <c r="S491" s="276"/>
    </row>
    <row r="492" spans="1:19" s="231" customFormat="1" ht="13.5" hidden="1" customHeight="1">
      <c r="A492" s="275"/>
      <c r="B492" s="912" t="s">
        <v>1012</v>
      </c>
      <c r="C492" s="1236">
        <v>0</v>
      </c>
      <c r="D492" s="1236"/>
      <c r="E492" s="1236"/>
      <c r="F492" s="1236"/>
      <c r="G492" s="1236"/>
      <c r="H492" s="1236"/>
      <c r="I492" s="1236"/>
      <c r="J492" s="1236"/>
      <c r="K492" s="1236"/>
      <c r="L492" s="1236"/>
      <c r="M492" s="1236"/>
      <c r="N492" s="1236"/>
      <c r="O492" s="1236"/>
      <c r="P492" s="1236"/>
      <c r="Q492" s="1236"/>
      <c r="R492" s="1236"/>
      <c r="S492" s="276"/>
    </row>
    <row r="493" spans="1:19" s="231" customFormat="1" ht="13.5" hidden="1" customHeight="1">
      <c r="A493" s="275"/>
      <c r="B493" s="286"/>
      <c r="C493" s="286"/>
      <c r="D493" s="286"/>
      <c r="E493" s="286"/>
      <c r="F493" s="286"/>
      <c r="G493" s="286"/>
      <c r="H493" s="286"/>
      <c r="I493" s="286"/>
      <c r="J493" s="286"/>
      <c r="K493" s="286"/>
      <c r="L493" s="286"/>
      <c r="M493" s="286"/>
      <c r="N493" s="286"/>
      <c r="O493" s="286"/>
      <c r="P493" s="286"/>
      <c r="Q493" s="286"/>
      <c r="R493" s="286"/>
      <c r="S493" s="276"/>
    </row>
    <row r="494" spans="1:19" s="231" customFormat="1" ht="13.5" hidden="1" customHeight="1">
      <c r="A494" s="275"/>
      <c r="B494" s="286"/>
      <c r="C494" s="286"/>
      <c r="D494" s="286"/>
      <c r="E494" s="286"/>
      <c r="F494" s="286"/>
      <c r="G494" s="286"/>
      <c r="H494" s="286"/>
      <c r="I494" s="286"/>
      <c r="J494" s="286"/>
      <c r="K494" s="286"/>
      <c r="L494" s="286"/>
      <c r="M494" s="286"/>
      <c r="N494" s="286"/>
      <c r="O494" s="286"/>
      <c r="P494" s="286"/>
      <c r="Q494" s="286"/>
      <c r="R494" s="286"/>
      <c r="S494" s="276"/>
    </row>
    <row r="495" spans="1:19" s="231" customFormat="1" ht="13.5" hidden="1" customHeight="1">
      <c r="A495" s="275"/>
      <c r="B495" s="287" t="s">
        <v>1013</v>
      </c>
      <c r="C495" s="286"/>
      <c r="D495" s="286"/>
      <c r="E495" s="286"/>
      <c r="F495" s="286"/>
      <c r="G495" s="286"/>
      <c r="H495" s="286"/>
      <c r="I495" s="286"/>
      <c r="J495" s="286"/>
      <c r="K495" s="286"/>
      <c r="L495" s="286"/>
      <c r="M495" s="286"/>
      <c r="N495" s="286"/>
      <c r="O495" s="286"/>
      <c r="P495" s="286"/>
      <c r="Q495" s="286"/>
      <c r="R495" s="286"/>
      <c r="S495" s="276"/>
    </row>
    <row r="496" spans="1:19" s="231" customFormat="1" ht="13.5" hidden="1" customHeight="1">
      <c r="A496" s="275"/>
      <c r="B496" s="571" t="s">
        <v>1014</v>
      </c>
      <c r="C496" s="573">
        <v>0</v>
      </c>
      <c r="D496" s="572" t="s">
        <v>1015</v>
      </c>
      <c r="E496" s="573">
        <v>0</v>
      </c>
      <c r="F496" s="572" t="s">
        <v>1015</v>
      </c>
      <c r="G496" s="573">
        <v>0</v>
      </c>
      <c r="H496" s="572" t="s">
        <v>1015</v>
      </c>
      <c r="I496" s="573">
        <v>0</v>
      </c>
      <c r="J496" s="572" t="s">
        <v>1015</v>
      </c>
      <c r="K496" s="573">
        <v>0</v>
      </c>
      <c r="L496" s="572" t="s">
        <v>1015</v>
      </c>
      <c r="M496" s="573">
        <v>0</v>
      </c>
      <c r="N496" s="572" t="s">
        <v>1015</v>
      </c>
      <c r="O496" s="573">
        <v>0</v>
      </c>
      <c r="P496" s="572" t="s">
        <v>1015</v>
      </c>
      <c r="Q496" s="573">
        <v>0</v>
      </c>
      <c r="R496" s="572" t="s">
        <v>1015</v>
      </c>
      <c r="S496" s="276"/>
    </row>
    <row r="497" spans="1:19" s="231" customFormat="1" ht="13.5" hidden="1" customHeight="1">
      <c r="A497" s="275"/>
      <c r="B497" s="571" t="s">
        <v>1016</v>
      </c>
      <c r="C497" s="653">
        <v>0</v>
      </c>
      <c r="D497" s="918" t="s">
        <v>402</v>
      </c>
      <c r="E497" s="653">
        <v>0</v>
      </c>
      <c r="F497" s="918" t="s">
        <v>402</v>
      </c>
      <c r="G497" s="653">
        <v>0</v>
      </c>
      <c r="H497" s="918" t="s">
        <v>402</v>
      </c>
      <c r="I497" s="653">
        <v>0</v>
      </c>
      <c r="J497" s="918" t="s">
        <v>402</v>
      </c>
      <c r="K497" s="653">
        <v>0</v>
      </c>
      <c r="L497" s="918" t="s">
        <v>402</v>
      </c>
      <c r="M497" s="653">
        <v>0</v>
      </c>
      <c r="N497" s="918" t="s">
        <v>402</v>
      </c>
      <c r="O497" s="653">
        <v>0</v>
      </c>
      <c r="P497" s="918" t="s">
        <v>402</v>
      </c>
      <c r="Q497" s="653">
        <v>0</v>
      </c>
      <c r="R497" s="918" t="s">
        <v>402</v>
      </c>
      <c r="S497" s="276"/>
    </row>
    <row r="498" spans="1:19" s="231" customFormat="1" ht="13.5" hidden="1" customHeight="1">
      <c r="A498" s="275"/>
      <c r="B498" s="571" t="s">
        <v>1017</v>
      </c>
      <c r="C498" s="916">
        <v>0</v>
      </c>
      <c r="D498" s="919" t="s">
        <v>1015</v>
      </c>
      <c r="E498" s="916">
        <v>0</v>
      </c>
      <c r="F498" s="919" t="s">
        <v>1015</v>
      </c>
      <c r="G498" s="916">
        <v>0</v>
      </c>
      <c r="H498" s="919" t="s">
        <v>1015</v>
      </c>
      <c r="I498" s="916">
        <v>0</v>
      </c>
      <c r="J498" s="919" t="s">
        <v>1015</v>
      </c>
      <c r="K498" s="916">
        <v>0</v>
      </c>
      <c r="L498" s="919" t="s">
        <v>1015</v>
      </c>
      <c r="M498" s="916">
        <v>0</v>
      </c>
      <c r="N498" s="919" t="s">
        <v>1015</v>
      </c>
      <c r="O498" s="916">
        <v>0</v>
      </c>
      <c r="P498" s="919" t="s">
        <v>1015</v>
      </c>
      <c r="Q498" s="916">
        <v>0</v>
      </c>
      <c r="R498" s="919" t="s">
        <v>1015</v>
      </c>
      <c r="S498" s="276"/>
    </row>
    <row r="499" spans="1:19" s="231" customFormat="1" ht="13.5" hidden="1" customHeight="1">
      <c r="A499" s="275"/>
      <c r="B499" s="571" t="s">
        <v>1018</v>
      </c>
      <c r="C499" s="920">
        <v>0</v>
      </c>
      <c r="D499" s="919" t="s">
        <v>402</v>
      </c>
      <c r="E499" s="920">
        <v>0</v>
      </c>
      <c r="F499" s="919" t="s">
        <v>402</v>
      </c>
      <c r="G499" s="920">
        <v>0</v>
      </c>
      <c r="H499" s="919" t="s">
        <v>402</v>
      </c>
      <c r="I499" s="920">
        <v>0</v>
      </c>
      <c r="J499" s="919" t="s">
        <v>402</v>
      </c>
      <c r="K499" s="920">
        <v>0</v>
      </c>
      <c r="L499" s="919" t="s">
        <v>402</v>
      </c>
      <c r="M499" s="920">
        <v>0</v>
      </c>
      <c r="N499" s="919" t="s">
        <v>402</v>
      </c>
      <c r="O499" s="920">
        <v>0</v>
      </c>
      <c r="P499" s="919" t="s">
        <v>402</v>
      </c>
      <c r="Q499" s="920">
        <v>0</v>
      </c>
      <c r="R499" s="919" t="s">
        <v>402</v>
      </c>
      <c r="S499" s="276"/>
    </row>
    <row r="500" spans="1:19" s="231" customFormat="1" ht="13.5" hidden="1" customHeight="1">
      <c r="A500" s="275"/>
      <c r="B500" s="571" t="s">
        <v>1019</v>
      </c>
      <c r="C500" s="916">
        <v>0</v>
      </c>
      <c r="D500" s="919" t="s">
        <v>213</v>
      </c>
      <c r="E500" s="916">
        <v>0</v>
      </c>
      <c r="F500" s="919" t="s">
        <v>213</v>
      </c>
      <c r="G500" s="916">
        <v>0</v>
      </c>
      <c r="H500" s="919" t="s">
        <v>213</v>
      </c>
      <c r="I500" s="916">
        <v>0</v>
      </c>
      <c r="J500" s="919" t="s">
        <v>213</v>
      </c>
      <c r="K500" s="916">
        <v>0</v>
      </c>
      <c r="L500" s="919" t="s">
        <v>213</v>
      </c>
      <c r="M500" s="916">
        <v>0</v>
      </c>
      <c r="N500" s="919" t="s">
        <v>213</v>
      </c>
      <c r="O500" s="916">
        <v>0</v>
      </c>
      <c r="P500" s="919" t="s">
        <v>213</v>
      </c>
      <c r="Q500" s="916">
        <v>0</v>
      </c>
      <c r="R500" s="919" t="s">
        <v>213</v>
      </c>
      <c r="S500" s="276"/>
    </row>
    <row r="501" spans="1:19" s="231" customFormat="1" ht="13.5" hidden="1" customHeight="1">
      <c r="A501" s="275"/>
      <c r="B501" s="286"/>
      <c r="C501" s="286"/>
      <c r="D501" s="286"/>
      <c r="E501" s="286"/>
      <c r="F501" s="286"/>
      <c r="G501" s="286"/>
      <c r="H501" s="286"/>
      <c r="I501" s="286"/>
      <c r="J501" s="286"/>
      <c r="K501" s="286"/>
      <c r="L501" s="286"/>
      <c r="M501" s="286"/>
      <c r="N501" s="286"/>
      <c r="O501" s="286"/>
      <c r="P501" s="286"/>
      <c r="Q501" s="286"/>
      <c r="R501" s="286"/>
      <c r="S501" s="276"/>
    </row>
    <row r="502" spans="1:19" s="231" customFormat="1" ht="13.5" hidden="1" customHeight="1">
      <c r="A502" s="275"/>
      <c r="B502" s="286"/>
      <c r="C502" s="286"/>
      <c r="D502" s="286"/>
      <c r="E502" s="286"/>
      <c r="F502" s="286"/>
      <c r="G502" s="286"/>
      <c r="H502" s="286"/>
      <c r="I502" s="286"/>
      <c r="J502" s="286"/>
      <c r="K502" s="286"/>
      <c r="L502" s="286"/>
      <c r="M502" s="286"/>
      <c r="N502" s="286"/>
      <c r="O502" s="286"/>
      <c r="P502" s="286"/>
      <c r="Q502" s="286"/>
      <c r="R502" s="286"/>
      <c r="S502" s="276"/>
    </row>
    <row r="503" spans="1:19" s="231" customFormat="1" ht="13.5" hidden="1" customHeight="1">
      <c r="A503" s="275"/>
      <c r="B503" s="287" t="s">
        <v>1020</v>
      </c>
      <c r="C503" s="286"/>
      <c r="D503" s="286"/>
      <c r="E503" s="286"/>
      <c r="F503" s="286"/>
      <c r="G503" s="286"/>
      <c r="H503" s="286"/>
      <c r="I503" s="286"/>
      <c r="J503" s="286"/>
      <c r="K503" s="286"/>
      <c r="L503" s="286"/>
      <c r="M503" s="286"/>
      <c r="N503" s="286"/>
      <c r="O503" s="286"/>
      <c r="P503" s="286"/>
      <c r="Q503" s="286"/>
      <c r="R503" s="286"/>
      <c r="S503" s="276"/>
    </row>
    <row r="504" spans="1:19" s="231" customFormat="1" ht="13.5" hidden="1" customHeight="1">
      <c r="A504" s="275"/>
      <c r="B504" s="571" t="s">
        <v>1021</v>
      </c>
      <c r="C504" s="571" t="b">
        <v>0</v>
      </c>
      <c r="D504" s="288"/>
      <c r="E504" s="571" t="b">
        <v>0</v>
      </c>
      <c r="F504" s="288"/>
      <c r="G504" s="571" t="b">
        <v>0</v>
      </c>
      <c r="H504" s="288"/>
      <c r="I504" s="571" t="b">
        <v>0</v>
      </c>
      <c r="J504" s="288"/>
      <c r="K504" s="571" t="b">
        <v>0</v>
      </c>
      <c r="L504" s="288"/>
      <c r="M504" s="571" t="b">
        <v>0</v>
      </c>
      <c r="N504" s="288"/>
      <c r="O504" s="571" t="b">
        <v>0</v>
      </c>
      <c r="P504" s="288"/>
      <c r="Q504" s="571" t="b">
        <v>0</v>
      </c>
      <c r="R504" s="288"/>
      <c r="S504" s="276"/>
    </row>
    <row r="505" spans="1:19" s="231" customFormat="1" ht="13.5" hidden="1" customHeight="1">
      <c r="A505" s="275"/>
      <c r="B505" s="912" t="s">
        <v>1022</v>
      </c>
      <c r="C505" s="653">
        <v>12</v>
      </c>
      <c r="D505" s="918" t="s">
        <v>402</v>
      </c>
      <c r="E505" s="653">
        <v>12</v>
      </c>
      <c r="F505" s="918" t="s">
        <v>402</v>
      </c>
      <c r="G505" s="653">
        <v>12</v>
      </c>
      <c r="H505" s="918" t="s">
        <v>402</v>
      </c>
      <c r="I505" s="653">
        <v>12</v>
      </c>
      <c r="J505" s="918" t="s">
        <v>402</v>
      </c>
      <c r="K505" s="653">
        <v>12</v>
      </c>
      <c r="L505" s="918" t="s">
        <v>402</v>
      </c>
      <c r="M505" s="653">
        <v>12</v>
      </c>
      <c r="N505" s="918" t="s">
        <v>402</v>
      </c>
      <c r="O505" s="653">
        <v>12</v>
      </c>
      <c r="P505" s="918" t="s">
        <v>402</v>
      </c>
      <c r="Q505" s="653">
        <v>12</v>
      </c>
      <c r="R505" s="918" t="s">
        <v>402</v>
      </c>
      <c r="S505" s="276"/>
    </row>
    <row r="506" spans="1:19" s="231" customFormat="1" ht="13.5" hidden="1" customHeight="1">
      <c r="A506" s="275"/>
      <c r="B506" s="286"/>
      <c r="C506" s="286"/>
      <c r="D506" s="286"/>
      <c r="E506" s="286"/>
      <c r="F506" s="286"/>
      <c r="G506" s="286"/>
      <c r="H506" s="286"/>
      <c r="I506" s="286"/>
      <c r="J506" s="286"/>
      <c r="K506" s="286"/>
      <c r="L506" s="286"/>
      <c r="M506" s="286"/>
      <c r="N506" s="286"/>
      <c r="O506" s="286"/>
      <c r="P506" s="286"/>
      <c r="Q506" s="286"/>
      <c r="R506" s="286"/>
      <c r="S506" s="276"/>
    </row>
    <row r="507" spans="1:19" s="231" customFormat="1" ht="13.5" hidden="1" customHeight="1">
      <c r="A507" s="275"/>
      <c r="B507" s="286"/>
      <c r="C507" s="286"/>
      <c r="D507" s="286"/>
      <c r="E507" s="286"/>
      <c r="F507" s="286"/>
      <c r="G507" s="286"/>
      <c r="H507" s="286"/>
      <c r="I507" s="286"/>
      <c r="J507" s="286"/>
      <c r="K507" s="286"/>
      <c r="L507" s="286"/>
      <c r="M507" s="286"/>
      <c r="N507" s="286"/>
      <c r="O507" s="286"/>
      <c r="P507" s="286"/>
      <c r="Q507" s="286"/>
      <c r="R507" s="286"/>
      <c r="S507" s="276"/>
    </row>
    <row r="508" spans="1:19" s="231" customFormat="1" ht="13.5" hidden="1" customHeight="1">
      <c r="A508" s="275"/>
      <c r="B508" s="287" t="s">
        <v>1023</v>
      </c>
      <c r="C508" s="286"/>
      <c r="D508" s="286"/>
      <c r="E508" s="286"/>
      <c r="F508" s="286"/>
      <c r="G508" s="286"/>
      <c r="H508" s="286"/>
      <c r="I508" s="286"/>
      <c r="J508" s="286"/>
      <c r="K508" s="286"/>
      <c r="L508" s="286"/>
      <c r="M508" s="286"/>
      <c r="N508" s="286"/>
      <c r="O508" s="286"/>
      <c r="P508" s="286"/>
      <c r="Q508" s="286"/>
      <c r="R508" s="286"/>
      <c r="S508" s="276"/>
    </row>
    <row r="509" spans="1:19" s="231" customFormat="1" ht="13.5" hidden="1" customHeight="1">
      <c r="A509" s="275"/>
      <c r="B509" s="289" t="s">
        <v>1024</v>
      </c>
      <c r="C509" s="290">
        <v>1.6E-2</v>
      </c>
      <c r="D509" s="291" t="s">
        <v>213</v>
      </c>
      <c r="E509" s="290">
        <v>1.2E-2</v>
      </c>
      <c r="F509" s="291" t="s">
        <v>213</v>
      </c>
      <c r="G509" s="290">
        <v>1.6E-2</v>
      </c>
      <c r="H509" s="291" t="s">
        <v>213</v>
      </c>
      <c r="I509" s="290">
        <v>1.2E-2</v>
      </c>
      <c r="J509" s="291" t="s">
        <v>213</v>
      </c>
      <c r="K509" s="290">
        <v>1.6E-2</v>
      </c>
      <c r="L509" s="291" t="s">
        <v>213</v>
      </c>
      <c r="M509" s="290">
        <v>1.2E-2</v>
      </c>
      <c r="N509" s="291" t="s">
        <v>213</v>
      </c>
      <c r="O509" s="290">
        <v>1.6E-2</v>
      </c>
      <c r="P509" s="291" t="s">
        <v>213</v>
      </c>
      <c r="Q509" s="290">
        <v>1.2E-2</v>
      </c>
      <c r="R509" s="291" t="s">
        <v>213</v>
      </c>
      <c r="S509" s="276"/>
    </row>
    <row r="510" spans="1:19" s="231" customFormat="1" ht="13.5" hidden="1" customHeight="1">
      <c r="A510" s="275"/>
      <c r="B510" s="649" t="s">
        <v>1025</v>
      </c>
      <c r="C510" s="650">
        <v>0</v>
      </c>
      <c r="D510" s="291"/>
      <c r="E510" s="650">
        <v>0</v>
      </c>
      <c r="F510" s="291"/>
      <c r="G510" s="650">
        <v>0</v>
      </c>
      <c r="H510" s="291"/>
      <c r="I510" s="650">
        <v>0</v>
      </c>
      <c r="J510" s="291"/>
      <c r="K510" s="650">
        <v>0</v>
      </c>
      <c r="L510" s="291"/>
      <c r="M510" s="650">
        <v>0</v>
      </c>
      <c r="N510" s="291"/>
      <c r="O510" s="650">
        <v>0</v>
      </c>
      <c r="P510" s="291"/>
      <c r="Q510" s="650">
        <v>0</v>
      </c>
      <c r="R510" s="291"/>
      <c r="S510" s="276"/>
    </row>
    <row r="511" spans="1:19" s="231" customFormat="1" ht="13.5" hidden="1" customHeight="1">
      <c r="A511" s="275"/>
      <c r="B511" s="649" t="s">
        <v>1026</v>
      </c>
      <c r="C511" s="292">
        <v>5.3333333333333332E-3</v>
      </c>
      <c r="D511" s="291" t="s">
        <v>213</v>
      </c>
      <c r="E511" s="292">
        <v>5.3333333333333332E-3</v>
      </c>
      <c r="F511" s="291" t="s">
        <v>213</v>
      </c>
      <c r="G511" s="292">
        <v>5.3333333333333332E-3</v>
      </c>
      <c r="H511" s="291" t="s">
        <v>213</v>
      </c>
      <c r="I511" s="292">
        <v>5.3333333333333332E-3</v>
      </c>
      <c r="J511" s="291" t="s">
        <v>213</v>
      </c>
      <c r="K511" s="292">
        <v>5.3333333333333332E-3</v>
      </c>
      <c r="L511" s="291" t="s">
        <v>213</v>
      </c>
      <c r="M511" s="292">
        <v>5.3333333333333332E-3</v>
      </c>
      <c r="N511" s="291" t="s">
        <v>213</v>
      </c>
      <c r="O511" s="292">
        <v>5.3333333333333332E-3</v>
      </c>
      <c r="P511" s="291" t="s">
        <v>213</v>
      </c>
      <c r="Q511" s="292">
        <v>5.3333333333333332E-3</v>
      </c>
      <c r="R511" s="291" t="s">
        <v>213</v>
      </c>
      <c r="S511" s="276"/>
    </row>
    <row r="512" spans="1:19" s="231" customFormat="1" ht="13.5" hidden="1" customHeight="1">
      <c r="A512" s="275"/>
      <c r="B512" s="571" t="s">
        <v>1027</v>
      </c>
      <c r="C512" s="921">
        <v>900</v>
      </c>
      <c r="D512" s="654" t="s">
        <v>981</v>
      </c>
      <c r="E512" s="921">
        <v>1</v>
      </c>
      <c r="F512" s="654" t="s">
        <v>981</v>
      </c>
      <c r="G512" s="921">
        <v>900</v>
      </c>
      <c r="H512" s="654" t="s">
        <v>981</v>
      </c>
      <c r="I512" s="921">
        <v>1</v>
      </c>
      <c r="J512" s="654" t="s">
        <v>981</v>
      </c>
      <c r="K512" s="921">
        <v>899</v>
      </c>
      <c r="L512" s="654" t="s">
        <v>981</v>
      </c>
      <c r="M512" s="921">
        <v>1</v>
      </c>
      <c r="N512" s="654" t="s">
        <v>981</v>
      </c>
      <c r="O512" s="921">
        <v>899</v>
      </c>
      <c r="P512" s="654" t="s">
        <v>981</v>
      </c>
      <c r="Q512" s="921">
        <v>1</v>
      </c>
      <c r="R512" s="654" t="s">
        <v>981</v>
      </c>
      <c r="S512" s="276"/>
    </row>
    <row r="513" spans="1:21" s="231" customFormat="1" ht="13.5" hidden="1" customHeight="1">
      <c r="A513" s="275"/>
      <c r="B513" s="571" t="s">
        <v>1028</v>
      </c>
      <c r="C513" s="921">
        <v>900</v>
      </c>
      <c r="D513" s="654" t="s">
        <v>981</v>
      </c>
      <c r="E513" s="921">
        <v>1</v>
      </c>
      <c r="F513" s="654" t="s">
        <v>981</v>
      </c>
      <c r="G513" s="921">
        <v>900</v>
      </c>
      <c r="H513" s="654" t="s">
        <v>981</v>
      </c>
      <c r="I513" s="921">
        <v>1</v>
      </c>
      <c r="J513" s="654" t="s">
        <v>981</v>
      </c>
      <c r="K513" s="921">
        <v>899</v>
      </c>
      <c r="L513" s="654" t="s">
        <v>981</v>
      </c>
      <c r="M513" s="921">
        <v>1</v>
      </c>
      <c r="N513" s="654" t="s">
        <v>981</v>
      </c>
      <c r="O513" s="921">
        <v>899</v>
      </c>
      <c r="P513" s="654" t="s">
        <v>981</v>
      </c>
      <c r="Q513" s="921">
        <v>1</v>
      </c>
      <c r="R513" s="654" t="s">
        <v>981</v>
      </c>
      <c r="S513" s="276"/>
    </row>
    <row r="514" spans="1:21" s="231" customFormat="1" ht="13.5" hidden="1" customHeight="1">
      <c r="A514" s="275"/>
      <c r="B514" s="571" t="s">
        <v>1029</v>
      </c>
      <c r="C514" s="922">
        <v>0</v>
      </c>
      <c r="D514" s="652" t="s">
        <v>1030</v>
      </c>
      <c r="E514" s="922">
        <v>0</v>
      </c>
      <c r="F514" s="652" t="s">
        <v>1030</v>
      </c>
      <c r="G514" s="922">
        <v>0</v>
      </c>
      <c r="H514" s="652" t="s">
        <v>1030</v>
      </c>
      <c r="I514" s="922">
        <v>0</v>
      </c>
      <c r="J514" s="652" t="s">
        <v>1030</v>
      </c>
      <c r="K514" s="922">
        <v>0</v>
      </c>
      <c r="L514" s="652" t="s">
        <v>1030</v>
      </c>
      <c r="M514" s="922">
        <v>0</v>
      </c>
      <c r="N514" s="652" t="s">
        <v>1030</v>
      </c>
      <c r="O514" s="922">
        <v>0</v>
      </c>
      <c r="P514" s="652" t="s">
        <v>1030</v>
      </c>
      <c r="Q514" s="922">
        <v>0</v>
      </c>
      <c r="R514" s="652" t="s">
        <v>1030</v>
      </c>
      <c r="S514" s="276"/>
    </row>
    <row r="515" spans="1:21" s="231" customFormat="1" ht="13.5" hidden="1" customHeight="1">
      <c r="A515" s="275"/>
      <c r="B515" s="571" t="s">
        <v>1031</v>
      </c>
      <c r="C515" s="922">
        <v>0</v>
      </c>
      <c r="D515" s="652" t="s">
        <v>1030</v>
      </c>
      <c r="E515" s="922">
        <v>0</v>
      </c>
      <c r="F515" s="652" t="s">
        <v>1030</v>
      </c>
      <c r="G515" s="922">
        <v>0</v>
      </c>
      <c r="H515" s="652" t="s">
        <v>1030</v>
      </c>
      <c r="I515" s="922">
        <v>0</v>
      </c>
      <c r="J515" s="652" t="s">
        <v>1030</v>
      </c>
      <c r="K515" s="922">
        <v>0</v>
      </c>
      <c r="L515" s="652" t="s">
        <v>1030</v>
      </c>
      <c r="M515" s="922">
        <v>0</v>
      </c>
      <c r="N515" s="652" t="s">
        <v>1030</v>
      </c>
      <c r="O515" s="922">
        <v>0</v>
      </c>
      <c r="P515" s="652" t="s">
        <v>1030</v>
      </c>
      <c r="Q515" s="922">
        <v>0</v>
      </c>
      <c r="R515" s="652" t="s">
        <v>1030</v>
      </c>
      <c r="S515" s="276"/>
    </row>
    <row r="516" spans="1:21" s="231" customFormat="1" ht="13.5" hidden="1" customHeight="1" thickBot="1">
      <c r="A516" s="275"/>
      <c r="B516" s="286"/>
      <c r="C516" s="286"/>
      <c r="D516" s="286"/>
      <c r="E516" s="286"/>
      <c r="F516" s="286"/>
      <c r="G516" s="286"/>
      <c r="H516" s="286"/>
      <c r="I516" s="286"/>
      <c r="J516" s="286"/>
      <c r="K516" s="286"/>
      <c r="L516" s="286"/>
      <c r="M516" s="286"/>
      <c r="N516" s="286"/>
      <c r="O516" s="286"/>
      <c r="P516" s="286"/>
      <c r="Q516" s="286"/>
      <c r="R516" s="286"/>
      <c r="S516" s="276"/>
    </row>
    <row r="517" spans="1:21" s="231" customFormat="1" ht="16.5" customHeight="1" thickBot="1">
      <c r="A517" s="283"/>
      <c r="B517" s="248" t="s">
        <v>1032</v>
      </c>
      <c r="C517" s="1223" t="str">
        <f>$C$80</f>
        <v>Line card (C-NET) FCL2001-A1</v>
      </c>
      <c r="D517" s="1224"/>
      <c r="E517" s="1224"/>
      <c r="F517" s="1224"/>
      <c r="G517" s="1224"/>
      <c r="H517" s="1224"/>
      <c r="I517" s="1224"/>
      <c r="J517" s="1224"/>
      <c r="K517" s="1224"/>
      <c r="L517" s="1224"/>
      <c r="M517" s="1224"/>
      <c r="N517" s="1224"/>
      <c r="O517" s="1224"/>
      <c r="P517" s="1224"/>
      <c r="Q517" s="1224"/>
      <c r="R517" s="1225"/>
      <c r="S517" s="285"/>
    </row>
    <row r="518" spans="1:21" s="231" customFormat="1" ht="16.5" customHeight="1" thickBot="1">
      <c r="A518" s="283"/>
      <c r="B518" s="250"/>
      <c r="C518" s="1213" t="str">
        <f>C$82</f>
        <v>Stub1_1</v>
      </c>
      <c r="D518" s="1214"/>
      <c r="E518" s="1214" t="str">
        <f>E$82</f>
        <v>Stub1_2</v>
      </c>
      <c r="F518" s="1215"/>
      <c r="G518" s="1213" t="str">
        <f>G$82</f>
        <v>Stub2_1</v>
      </c>
      <c r="H518" s="1214"/>
      <c r="I518" s="1214" t="str">
        <f>I$82</f>
        <v>Stub2_2</v>
      </c>
      <c r="J518" s="1215"/>
      <c r="K518" s="1213" t="str">
        <f>K$82</f>
        <v>Stub3_1</v>
      </c>
      <c r="L518" s="1214"/>
      <c r="M518" s="1214" t="str">
        <f>M$82</f>
        <v>Stub3_2</v>
      </c>
      <c r="N518" s="1215"/>
      <c r="O518" s="1213" t="str">
        <f>O$82</f>
        <v>Stub4_1</v>
      </c>
      <c r="P518" s="1214"/>
      <c r="Q518" s="1214" t="str">
        <f>Q$82</f>
        <v>Stub4_2</v>
      </c>
      <c r="R518" s="1215"/>
      <c r="S518" s="284"/>
    </row>
    <row r="519" spans="1:21" s="231" customFormat="1" ht="13.5" hidden="1" customHeight="1">
      <c r="A519" s="275"/>
      <c r="B519" s="571" t="s">
        <v>1033</v>
      </c>
      <c r="C519" s="651">
        <v>0</v>
      </c>
      <c r="D519" s="571" t="s">
        <v>402</v>
      </c>
      <c r="E519" s="651"/>
      <c r="F519" s="571"/>
      <c r="G519" s="651">
        <v>0</v>
      </c>
      <c r="H519" s="571" t="s">
        <v>402</v>
      </c>
      <c r="I519" s="651"/>
      <c r="J519" s="571"/>
      <c r="K519" s="651">
        <v>0</v>
      </c>
      <c r="L519" s="571" t="s">
        <v>402</v>
      </c>
      <c r="M519" s="651"/>
      <c r="N519" s="571"/>
      <c r="O519" s="651">
        <v>0</v>
      </c>
      <c r="P519" s="571" t="s">
        <v>402</v>
      </c>
      <c r="Q519" s="651"/>
      <c r="R519" s="571"/>
      <c r="S519" s="276"/>
    </row>
    <row r="520" spans="1:21" s="231" customFormat="1" ht="13.5" hidden="1" customHeight="1">
      <c r="A520" s="412"/>
      <c r="B520" s="571" t="s">
        <v>1034</v>
      </c>
      <c r="C520" s="286" t="b">
        <v>0</v>
      </c>
      <c r="D520" s="652"/>
      <c r="E520" s="653"/>
      <c r="F520" s="652"/>
      <c r="G520" s="286" t="b">
        <v>0</v>
      </c>
      <c r="H520" s="652"/>
      <c r="I520" s="653"/>
      <c r="J520" s="652"/>
      <c r="K520" s="286" t="b">
        <v>0</v>
      </c>
      <c r="L520" s="652"/>
      <c r="M520" s="653"/>
      <c r="N520" s="652"/>
      <c r="O520" s="286" t="b">
        <v>0</v>
      </c>
      <c r="P520" s="652"/>
      <c r="Q520" s="653"/>
      <c r="R520" s="652"/>
      <c r="S520" s="416"/>
      <c r="U520" s="80"/>
    </row>
    <row r="521" spans="1:21" s="231" customFormat="1" ht="13.5" hidden="1" customHeight="1">
      <c r="A521" s="275"/>
      <c r="B521" s="571" t="s">
        <v>1035</v>
      </c>
      <c r="C521" s="286" t="b">
        <v>0</v>
      </c>
      <c r="D521" s="294"/>
      <c r="E521" s="293"/>
      <c r="F521" s="294"/>
      <c r="G521" s="653"/>
      <c r="H521" s="654"/>
      <c r="I521" s="293"/>
      <c r="J521" s="294"/>
      <c r="K521" s="293"/>
      <c r="L521" s="294"/>
      <c r="M521" s="293"/>
      <c r="N521" s="294"/>
      <c r="O521" s="293"/>
      <c r="P521" s="294"/>
      <c r="Q521" s="293"/>
      <c r="R521" s="294"/>
      <c r="S521" s="276"/>
    </row>
    <row r="522" spans="1:21" s="231" customFormat="1" ht="13.5" hidden="1" customHeight="1">
      <c r="A522" s="275"/>
      <c r="B522" s="571" t="s">
        <v>1036</v>
      </c>
      <c r="C522" s="653">
        <v>31</v>
      </c>
      <c r="D522" s="654" t="s">
        <v>402</v>
      </c>
      <c r="E522" s="293"/>
      <c r="F522" s="294"/>
      <c r="G522" s="653"/>
      <c r="H522" s="654"/>
      <c r="I522" s="293"/>
      <c r="J522" s="294"/>
      <c r="K522" s="293"/>
      <c r="L522" s="294"/>
      <c r="M522" s="293"/>
      <c r="N522" s="294"/>
      <c r="O522" s="293"/>
      <c r="P522" s="294"/>
      <c r="Q522" s="293"/>
      <c r="R522" s="294"/>
      <c r="S522" s="276"/>
    </row>
    <row r="523" spans="1:21" s="231" customFormat="1" ht="13.5" hidden="1" customHeight="1">
      <c r="A523" s="275"/>
      <c r="B523" s="286"/>
      <c r="C523" s="286"/>
      <c r="D523" s="286"/>
      <c r="E523" s="286"/>
      <c r="F523" s="286"/>
      <c r="G523" s="286"/>
      <c r="H523" s="286"/>
      <c r="I523" s="286"/>
      <c r="J523" s="286"/>
      <c r="K523" s="286"/>
      <c r="L523" s="286"/>
      <c r="M523" s="286"/>
      <c r="N523" s="286"/>
      <c r="O523" s="286"/>
      <c r="P523" s="286"/>
      <c r="Q523" s="286"/>
      <c r="R523" s="286"/>
      <c r="S523" s="276"/>
    </row>
    <row r="524" spans="1:21" s="231" customFormat="1" ht="13.5" hidden="1" customHeight="1">
      <c r="A524" s="275"/>
      <c r="B524" s="571" t="s">
        <v>1037</v>
      </c>
      <c r="C524" s="651">
        <v>0</v>
      </c>
      <c r="D524" s="685" t="s">
        <v>402</v>
      </c>
      <c r="E524" s="651">
        <v>0</v>
      </c>
      <c r="F524" s="685" t="s">
        <v>402</v>
      </c>
      <c r="G524" s="651">
        <v>0</v>
      </c>
      <c r="H524" s="685" t="s">
        <v>402</v>
      </c>
      <c r="I524" s="651">
        <v>0</v>
      </c>
      <c r="J524" s="685" t="s">
        <v>402</v>
      </c>
      <c r="K524" s="651">
        <v>0</v>
      </c>
      <c r="L524" s="685" t="s">
        <v>402</v>
      </c>
      <c r="M524" s="651">
        <v>0</v>
      </c>
      <c r="N524" s="685" t="s">
        <v>402</v>
      </c>
      <c r="O524" s="651">
        <v>0</v>
      </c>
      <c r="P524" s="685" t="s">
        <v>402</v>
      </c>
      <c r="Q524" s="651">
        <v>0</v>
      </c>
      <c r="R524" s="685" t="s">
        <v>402</v>
      </c>
      <c r="S524" s="276"/>
      <c r="U524" s="80"/>
    </row>
    <row r="525" spans="1:21" s="231" customFormat="1" ht="13.5" hidden="1" customHeight="1">
      <c r="A525" s="275"/>
      <c r="B525" s="571" t="s">
        <v>1038</v>
      </c>
      <c r="C525" s="651">
        <v>0</v>
      </c>
      <c r="D525" s="685" t="s">
        <v>402</v>
      </c>
      <c r="E525" s="651">
        <v>0</v>
      </c>
      <c r="F525" s="685" t="s">
        <v>402</v>
      </c>
      <c r="G525" s="651">
        <v>0</v>
      </c>
      <c r="H525" s="685" t="s">
        <v>402</v>
      </c>
      <c r="I525" s="651">
        <v>0</v>
      </c>
      <c r="J525" s="685" t="s">
        <v>402</v>
      </c>
      <c r="K525" s="651">
        <v>0</v>
      </c>
      <c r="L525" s="685" t="s">
        <v>402</v>
      </c>
      <c r="M525" s="651">
        <v>0</v>
      </c>
      <c r="N525" s="685" t="s">
        <v>402</v>
      </c>
      <c r="O525" s="651">
        <v>0</v>
      </c>
      <c r="P525" s="685" t="s">
        <v>402</v>
      </c>
      <c r="Q525" s="651">
        <v>0</v>
      </c>
      <c r="R525" s="685" t="s">
        <v>402</v>
      </c>
      <c r="S525" s="276"/>
      <c r="U525" s="80"/>
    </row>
    <row r="526" spans="1:21" s="231" customFormat="1" ht="13.5" hidden="1" customHeight="1">
      <c r="A526" s="275"/>
      <c r="B526" s="571" t="s">
        <v>1039</v>
      </c>
      <c r="C526" s="922">
        <v>21.6</v>
      </c>
      <c r="D526" s="652" t="s">
        <v>1030</v>
      </c>
      <c r="E526" s="922">
        <v>0.125</v>
      </c>
      <c r="F526" s="652" t="s">
        <v>1030</v>
      </c>
      <c r="G526" s="922">
        <v>21.6</v>
      </c>
      <c r="H526" s="652" t="s">
        <v>1030</v>
      </c>
      <c r="I526" s="922">
        <v>0.125</v>
      </c>
      <c r="J526" s="652" t="s">
        <v>1030</v>
      </c>
      <c r="K526" s="922">
        <v>21.576000000000001</v>
      </c>
      <c r="L526" s="652" t="s">
        <v>1030</v>
      </c>
      <c r="M526" s="922">
        <v>0.125</v>
      </c>
      <c r="N526" s="652" t="s">
        <v>1030</v>
      </c>
      <c r="O526" s="922">
        <v>21.576000000000001</v>
      </c>
      <c r="P526" s="652" t="s">
        <v>1030</v>
      </c>
      <c r="Q526" s="922">
        <v>0.125</v>
      </c>
      <c r="R526" s="652" t="s">
        <v>1030</v>
      </c>
      <c r="S526" s="276"/>
      <c r="U526" s="80"/>
    </row>
    <row r="527" spans="1:21" s="231" customFormat="1" ht="13.5" hidden="1" customHeight="1">
      <c r="A527" s="412"/>
      <c r="B527" s="571" t="s">
        <v>1040</v>
      </c>
      <c r="C527" s="923">
        <v>0</v>
      </c>
      <c r="D527" s="685" t="s">
        <v>213</v>
      </c>
      <c r="E527" s="923">
        <v>0</v>
      </c>
      <c r="F527" s="685" t="s">
        <v>213</v>
      </c>
      <c r="G527" s="923">
        <v>0</v>
      </c>
      <c r="H527" s="685" t="s">
        <v>213</v>
      </c>
      <c r="I527" s="923">
        <v>0</v>
      </c>
      <c r="J527" s="685" t="s">
        <v>213</v>
      </c>
      <c r="K527" s="923">
        <v>0</v>
      </c>
      <c r="L527" s="685" t="s">
        <v>213</v>
      </c>
      <c r="M527" s="923">
        <v>0</v>
      </c>
      <c r="N527" s="685" t="s">
        <v>213</v>
      </c>
      <c r="O527" s="923">
        <v>0</v>
      </c>
      <c r="P527" s="685" t="s">
        <v>213</v>
      </c>
      <c r="Q527" s="923">
        <v>0</v>
      </c>
      <c r="R527" s="685" t="s">
        <v>213</v>
      </c>
      <c r="S527" s="416"/>
      <c r="U527" s="80"/>
    </row>
    <row r="528" spans="1:21" s="231" customFormat="1" ht="13.5" hidden="1" customHeight="1">
      <c r="A528" s="412"/>
      <c r="B528" s="571" t="s">
        <v>1041</v>
      </c>
      <c r="C528" s="651">
        <v>0</v>
      </c>
      <c r="D528" s="655" t="s">
        <v>402</v>
      </c>
      <c r="E528" s="651">
        <v>0</v>
      </c>
      <c r="F528" s="655" t="s">
        <v>402</v>
      </c>
      <c r="G528" s="651">
        <v>0</v>
      </c>
      <c r="H528" s="655" t="s">
        <v>402</v>
      </c>
      <c r="I528" s="651">
        <v>0</v>
      </c>
      <c r="J528" s="655" t="s">
        <v>402</v>
      </c>
      <c r="K528" s="651">
        <v>0</v>
      </c>
      <c r="L528" s="655" t="s">
        <v>402</v>
      </c>
      <c r="M528" s="651">
        <v>0</v>
      </c>
      <c r="N528" s="655" t="s">
        <v>402</v>
      </c>
      <c r="O528" s="651">
        <v>0</v>
      </c>
      <c r="P528" s="655" t="s">
        <v>402</v>
      </c>
      <c r="Q528" s="651">
        <v>0</v>
      </c>
      <c r="R528" s="655" t="s">
        <v>402</v>
      </c>
      <c r="S528" s="416"/>
      <c r="U528" s="80"/>
    </row>
    <row r="529" spans="1:21" s="231" customFormat="1" ht="13.5" hidden="1" customHeight="1">
      <c r="A529" s="412"/>
      <c r="B529" s="571" t="s">
        <v>1042</v>
      </c>
      <c r="C529" s="653">
        <v>0</v>
      </c>
      <c r="D529" s="652" t="s">
        <v>402</v>
      </c>
      <c r="E529" s="653">
        <v>0</v>
      </c>
      <c r="F529" s="652" t="s">
        <v>402</v>
      </c>
      <c r="G529" s="653">
        <v>0</v>
      </c>
      <c r="H529" s="652" t="s">
        <v>402</v>
      </c>
      <c r="I529" s="653">
        <v>0</v>
      </c>
      <c r="J529" s="652" t="s">
        <v>402</v>
      </c>
      <c r="K529" s="653">
        <v>0</v>
      </c>
      <c r="L529" s="652" t="s">
        <v>402</v>
      </c>
      <c r="M529" s="653">
        <v>0</v>
      </c>
      <c r="N529" s="652" t="s">
        <v>402</v>
      </c>
      <c r="O529" s="653">
        <v>0</v>
      </c>
      <c r="P529" s="652" t="s">
        <v>402</v>
      </c>
      <c r="Q529" s="653">
        <v>0</v>
      </c>
      <c r="R529" s="652" t="s">
        <v>402</v>
      </c>
      <c r="S529" s="416"/>
      <c r="U529" s="80"/>
    </row>
    <row r="530" spans="1:21" s="231" customFormat="1" ht="13.5" hidden="1" customHeight="1" thickBot="1">
      <c r="A530" s="275"/>
      <c r="B530" s="685"/>
      <c r="C530" s="293"/>
      <c r="D530" s="294"/>
      <c r="E530" s="293"/>
      <c r="F530" s="294"/>
      <c r="G530" s="293"/>
      <c r="H530" s="294"/>
      <c r="I530" s="293"/>
      <c r="J530" s="294"/>
      <c r="K530" s="293"/>
      <c r="L530" s="294"/>
      <c r="M530" s="293"/>
      <c r="N530" s="294"/>
      <c r="O530" s="293"/>
      <c r="P530" s="294"/>
      <c r="Q530" s="293"/>
      <c r="R530" s="294"/>
      <c r="S530" s="276"/>
    </row>
    <row r="531" spans="1:21" s="231" customFormat="1" ht="13.5" customHeight="1">
      <c r="A531" s="283"/>
      <c r="B531" s="700" t="s">
        <v>1043</v>
      </c>
      <c r="C531" s="295">
        <v>0.5</v>
      </c>
      <c r="D531" s="539" t="s">
        <v>213</v>
      </c>
      <c r="E531" s="540">
        <v>0.5</v>
      </c>
      <c r="F531" s="296" t="s">
        <v>213</v>
      </c>
      <c r="G531" s="295">
        <v>0.5</v>
      </c>
      <c r="H531" s="539" t="s">
        <v>213</v>
      </c>
      <c r="I531" s="540">
        <v>0.5</v>
      </c>
      <c r="J531" s="296" t="s">
        <v>213</v>
      </c>
      <c r="K531" s="297">
        <v>0.5</v>
      </c>
      <c r="L531" s="539" t="s">
        <v>213</v>
      </c>
      <c r="M531" s="540">
        <v>0.5</v>
      </c>
      <c r="N531" s="296" t="s">
        <v>213</v>
      </c>
      <c r="O531" s="295">
        <v>0.5</v>
      </c>
      <c r="P531" s="539" t="s">
        <v>213</v>
      </c>
      <c r="Q531" s="540">
        <v>0.5</v>
      </c>
      <c r="R531" s="298" t="s">
        <v>213</v>
      </c>
      <c r="S531" s="284"/>
      <c r="U531" s="80"/>
    </row>
    <row r="532" spans="1:21" s="231" customFormat="1" ht="13.5" customHeight="1">
      <c r="A532" s="283"/>
      <c r="B532" s="924" t="s">
        <v>1044</v>
      </c>
      <c r="C532" s="925">
        <v>0</v>
      </c>
      <c r="D532" s="926" t="s">
        <v>213</v>
      </c>
      <c r="E532" s="927">
        <v>0</v>
      </c>
      <c r="F532" s="928" t="s">
        <v>213</v>
      </c>
      <c r="G532" s="925">
        <v>0</v>
      </c>
      <c r="H532" s="926" t="s">
        <v>213</v>
      </c>
      <c r="I532" s="927">
        <v>0</v>
      </c>
      <c r="J532" s="928" t="s">
        <v>213</v>
      </c>
      <c r="K532" s="929">
        <v>0</v>
      </c>
      <c r="L532" s="926" t="s">
        <v>213</v>
      </c>
      <c r="M532" s="927">
        <v>0</v>
      </c>
      <c r="N532" s="928" t="s">
        <v>213</v>
      </c>
      <c r="O532" s="925">
        <v>0</v>
      </c>
      <c r="P532" s="926" t="s">
        <v>213</v>
      </c>
      <c r="Q532" s="927">
        <v>0</v>
      </c>
      <c r="R532" s="930" t="s">
        <v>213</v>
      </c>
      <c r="S532" s="284"/>
      <c r="U532" s="334"/>
    </row>
    <row r="533" spans="1:21" s="231" customFormat="1" ht="13.5" hidden="1" customHeight="1">
      <c r="A533" s="283"/>
      <c r="B533" s="931"/>
      <c r="C533" s="299"/>
      <c r="D533" s="300"/>
      <c r="E533" s="299"/>
      <c r="F533" s="300"/>
      <c r="G533" s="299"/>
      <c r="H533" s="300"/>
      <c r="I533" s="299"/>
      <c r="J533" s="300"/>
      <c r="K533" s="299"/>
      <c r="L533" s="300"/>
      <c r="M533" s="299"/>
      <c r="N533" s="300"/>
      <c r="O533" s="299"/>
      <c r="P533" s="300"/>
      <c r="Q533" s="299"/>
      <c r="R533" s="300"/>
      <c r="S533" s="416"/>
      <c r="U533" s="334"/>
    </row>
    <row r="534" spans="1:21" s="231" customFormat="1" ht="13.5" customHeight="1">
      <c r="A534" s="283"/>
      <c r="B534" s="643" t="s">
        <v>1045</v>
      </c>
      <c r="C534" s="1263">
        <v>0.5</v>
      </c>
      <c r="D534" s="1264"/>
      <c r="E534" s="1264"/>
      <c r="F534" s="1264"/>
      <c r="G534" s="1264"/>
      <c r="H534" s="1264"/>
      <c r="I534" s="1264"/>
      <c r="J534" s="1264"/>
      <c r="K534" s="1264"/>
      <c r="L534" s="1264"/>
      <c r="M534" s="1264"/>
      <c r="N534" s="1264"/>
      <c r="O534" s="1264"/>
      <c r="P534" s="1264"/>
      <c r="Q534" s="1264"/>
      <c r="R534" s="1265"/>
      <c r="S534" s="285"/>
      <c r="U534" s="80"/>
    </row>
    <row r="535" spans="1:21" s="243" customFormat="1" ht="13.5" customHeight="1">
      <c r="A535" s="447"/>
      <c r="B535" s="924" t="s">
        <v>1046</v>
      </c>
      <c r="C535" s="1251">
        <v>0</v>
      </c>
      <c r="D535" s="1252"/>
      <c r="E535" s="1252"/>
      <c r="F535" s="1252"/>
      <c r="G535" s="1252"/>
      <c r="H535" s="1252"/>
      <c r="I535" s="1252"/>
      <c r="J535" s="1252"/>
      <c r="K535" s="1252"/>
      <c r="L535" s="1252"/>
      <c r="M535" s="1252"/>
      <c r="N535" s="1252"/>
      <c r="O535" s="1252"/>
      <c r="P535" s="1252"/>
      <c r="Q535" s="1252"/>
      <c r="R535" s="1253"/>
      <c r="S535" s="932"/>
      <c r="T535" s="334"/>
      <c r="U535" s="334"/>
    </row>
    <row r="536" spans="1:21" s="231" customFormat="1" ht="13.5" customHeight="1" thickBot="1">
      <c r="A536" s="283"/>
      <c r="B536" s="704" t="s">
        <v>1047</v>
      </c>
      <c r="C536" s="1254">
        <v>0.05</v>
      </c>
      <c r="D536" s="1255"/>
      <c r="E536" s="1255"/>
      <c r="F536" s="1255"/>
      <c r="G536" s="1255"/>
      <c r="H536" s="1255"/>
      <c r="I536" s="1255"/>
      <c r="J536" s="1255"/>
      <c r="K536" s="1255"/>
      <c r="L536" s="1255"/>
      <c r="M536" s="1255"/>
      <c r="N536" s="1255"/>
      <c r="O536" s="1255"/>
      <c r="P536" s="1255"/>
      <c r="Q536" s="1255"/>
      <c r="R536" s="1256"/>
      <c r="S536" s="285"/>
      <c r="U536" s="80"/>
    </row>
    <row r="537" spans="1:21" ht="13.5" thickBot="1">
      <c r="S537" s="226"/>
    </row>
    <row r="538" spans="1:21" s="231" customFormat="1" ht="16.5" customHeight="1" thickBot="1">
      <c r="A538" s="283"/>
      <c r="B538" s="248" t="s">
        <v>1048</v>
      </c>
      <c r="C538" s="1223" t="str">
        <f>$C$80</f>
        <v>Line card (C-NET) FCL2001-A1</v>
      </c>
      <c r="D538" s="1224"/>
      <c r="E538" s="1224"/>
      <c r="F538" s="1224"/>
      <c r="G538" s="1224"/>
      <c r="H538" s="1224"/>
      <c r="I538" s="1224"/>
      <c r="J538" s="1224"/>
      <c r="K538" s="1224"/>
      <c r="L538" s="1224"/>
      <c r="M538" s="1224"/>
      <c r="N538" s="1224"/>
      <c r="O538" s="1224"/>
      <c r="P538" s="1224"/>
      <c r="Q538" s="1224"/>
      <c r="R538" s="1225"/>
      <c r="S538" s="285"/>
    </row>
    <row r="539" spans="1:21" s="231" customFormat="1" ht="16.5" customHeight="1" thickBot="1">
      <c r="A539" s="283"/>
      <c r="B539" s="250"/>
      <c r="C539" s="1213" t="str">
        <f>C$82</f>
        <v>Stub1_1</v>
      </c>
      <c r="D539" s="1214"/>
      <c r="E539" s="1214" t="str">
        <f>E$82</f>
        <v>Stub1_2</v>
      </c>
      <c r="F539" s="1215"/>
      <c r="G539" s="1213" t="str">
        <f>G$82</f>
        <v>Stub2_1</v>
      </c>
      <c r="H539" s="1214"/>
      <c r="I539" s="1214" t="str">
        <f>I$82</f>
        <v>Stub2_2</v>
      </c>
      <c r="J539" s="1215"/>
      <c r="K539" s="1213" t="str">
        <f>K$82</f>
        <v>Stub3_1</v>
      </c>
      <c r="L539" s="1214"/>
      <c r="M539" s="1214" t="str">
        <f>M$82</f>
        <v>Stub3_2</v>
      </c>
      <c r="N539" s="1215"/>
      <c r="O539" s="1213" t="str">
        <f>O$82</f>
        <v>Stub4_1</v>
      </c>
      <c r="P539" s="1214"/>
      <c r="Q539" s="1214" t="str">
        <f>Q$82</f>
        <v>Stub4_2</v>
      </c>
      <c r="R539" s="1215"/>
      <c r="S539" s="284"/>
    </row>
    <row r="540" spans="1:21" s="231" customFormat="1" ht="13.5" hidden="1" customHeight="1">
      <c r="A540" s="275"/>
      <c r="B540" s="571" t="s">
        <v>1049</v>
      </c>
      <c r="C540" s="651">
        <v>0</v>
      </c>
      <c r="D540" s="571" t="s">
        <v>402</v>
      </c>
      <c r="E540" s="651"/>
      <c r="F540" s="571"/>
      <c r="G540" s="651">
        <v>0</v>
      </c>
      <c r="H540" s="571" t="s">
        <v>402</v>
      </c>
      <c r="I540" s="651"/>
      <c r="J540" s="571"/>
      <c r="K540" s="651">
        <v>0</v>
      </c>
      <c r="L540" s="571" t="s">
        <v>402</v>
      </c>
      <c r="M540" s="651"/>
      <c r="N540" s="571"/>
      <c r="O540" s="651">
        <v>0</v>
      </c>
      <c r="P540" s="571" t="s">
        <v>402</v>
      </c>
      <c r="Q540" s="651"/>
      <c r="R540" s="571"/>
      <c r="S540" s="276"/>
    </row>
    <row r="541" spans="1:21" s="231" customFormat="1" ht="13.5" hidden="1" customHeight="1">
      <c r="A541" s="275"/>
      <c r="B541" s="286" t="s">
        <v>1050</v>
      </c>
      <c r="C541" s="286" t="b">
        <v>0</v>
      </c>
      <c r="D541" s="286"/>
      <c r="E541" s="286"/>
      <c r="F541" s="286"/>
      <c r="G541" s="286" t="b">
        <v>0</v>
      </c>
      <c r="H541" s="286"/>
      <c r="I541" s="286"/>
      <c r="J541" s="286"/>
      <c r="K541" s="286" t="b">
        <v>0</v>
      </c>
      <c r="L541" s="286"/>
      <c r="M541" s="286"/>
      <c r="N541" s="286"/>
      <c r="O541" s="286" t="b">
        <v>0</v>
      </c>
      <c r="P541" s="286"/>
      <c r="Q541" s="286"/>
      <c r="R541" s="286"/>
      <c r="S541" s="276"/>
    </row>
    <row r="542" spans="1:21" s="231" customFormat="1" ht="13.5" hidden="1" customHeight="1">
      <c r="A542" s="275"/>
      <c r="B542" s="571" t="s">
        <v>1051</v>
      </c>
      <c r="C542" s="286" t="b">
        <v>0</v>
      </c>
      <c r="D542" s="286"/>
      <c r="E542" s="286"/>
      <c r="F542" s="286"/>
      <c r="G542" s="301"/>
      <c r="H542" s="571"/>
      <c r="I542" s="286"/>
      <c r="J542" s="286"/>
      <c r="K542" s="286"/>
      <c r="L542" s="286"/>
      <c r="M542" s="286"/>
      <c r="N542" s="286"/>
      <c r="O542" s="286"/>
      <c r="P542" s="286"/>
      <c r="Q542" s="286"/>
      <c r="R542" s="286"/>
      <c r="S542" s="276"/>
    </row>
    <row r="543" spans="1:21" s="231" customFormat="1" ht="13.5" hidden="1" customHeight="1">
      <c r="A543" s="275"/>
      <c r="B543" s="571" t="s">
        <v>1052</v>
      </c>
      <c r="C543" s="301">
        <v>31</v>
      </c>
      <c r="D543" s="571" t="s">
        <v>402</v>
      </c>
      <c r="E543" s="286"/>
      <c r="F543" s="286"/>
      <c r="G543" s="301"/>
      <c r="H543" s="571"/>
      <c r="I543" s="286"/>
      <c r="J543" s="286"/>
      <c r="K543" s="286"/>
      <c r="L543" s="286"/>
      <c r="M543" s="286"/>
      <c r="N543" s="286"/>
      <c r="O543" s="286"/>
      <c r="P543" s="286"/>
      <c r="Q543" s="286"/>
      <c r="R543" s="286"/>
      <c r="S543" s="276"/>
    </row>
    <row r="544" spans="1:21" s="231" customFormat="1" ht="13.5" hidden="1" customHeight="1">
      <c r="A544" s="275"/>
      <c r="B544" s="286"/>
      <c r="C544" s="286"/>
      <c r="D544" s="286"/>
      <c r="E544" s="286"/>
      <c r="F544" s="286"/>
      <c r="G544" s="286"/>
      <c r="H544" s="286"/>
      <c r="I544" s="286"/>
      <c r="J544" s="286"/>
      <c r="K544" s="286"/>
      <c r="L544" s="286"/>
      <c r="M544" s="286"/>
      <c r="N544" s="286"/>
      <c r="O544" s="286"/>
      <c r="P544" s="286"/>
      <c r="Q544" s="286"/>
      <c r="R544" s="286"/>
      <c r="S544" s="276"/>
    </row>
    <row r="545" spans="1:21" s="231" customFormat="1" ht="13.5" hidden="1" customHeight="1">
      <c r="A545" s="275"/>
      <c r="B545" s="286" t="s">
        <v>1053</v>
      </c>
      <c r="C545" s="301">
        <v>0</v>
      </c>
      <c r="D545" s="286" t="s">
        <v>402</v>
      </c>
      <c r="E545" s="301">
        <v>0</v>
      </c>
      <c r="F545" s="286" t="s">
        <v>402</v>
      </c>
      <c r="G545" s="301">
        <v>0</v>
      </c>
      <c r="H545" s="286" t="s">
        <v>402</v>
      </c>
      <c r="I545" s="301">
        <v>0</v>
      </c>
      <c r="J545" s="286" t="s">
        <v>402</v>
      </c>
      <c r="K545" s="301">
        <v>0</v>
      </c>
      <c r="L545" s="286" t="s">
        <v>402</v>
      </c>
      <c r="M545" s="301">
        <v>0</v>
      </c>
      <c r="N545" s="286" t="s">
        <v>402</v>
      </c>
      <c r="O545" s="301">
        <v>0</v>
      </c>
      <c r="P545" s="286" t="s">
        <v>402</v>
      </c>
      <c r="Q545" s="301">
        <v>0</v>
      </c>
      <c r="R545" s="286" t="s">
        <v>402</v>
      </c>
      <c r="S545" s="276"/>
    </row>
    <row r="546" spans="1:21" s="231" customFormat="1" ht="13.5" hidden="1" customHeight="1">
      <c r="A546" s="412"/>
      <c r="B546" s="286" t="s">
        <v>1054</v>
      </c>
      <c r="C546" s="651">
        <v>0</v>
      </c>
      <c r="D546" s="655" t="s">
        <v>402</v>
      </c>
      <c r="E546" s="651">
        <v>0</v>
      </c>
      <c r="F546" s="655" t="s">
        <v>402</v>
      </c>
      <c r="G546" s="651">
        <v>0</v>
      </c>
      <c r="H546" s="655" t="s">
        <v>402</v>
      </c>
      <c r="I546" s="651">
        <v>0</v>
      </c>
      <c r="J546" s="655" t="s">
        <v>402</v>
      </c>
      <c r="K546" s="651">
        <v>0</v>
      </c>
      <c r="L546" s="655" t="s">
        <v>402</v>
      </c>
      <c r="M546" s="651">
        <v>0</v>
      </c>
      <c r="N546" s="655" t="s">
        <v>402</v>
      </c>
      <c r="O546" s="651">
        <v>0</v>
      </c>
      <c r="P546" s="655" t="s">
        <v>402</v>
      </c>
      <c r="Q546" s="651">
        <v>0</v>
      </c>
      <c r="R546" s="655" t="s">
        <v>402</v>
      </c>
      <c r="S546" s="416"/>
      <c r="U546" s="80"/>
    </row>
    <row r="547" spans="1:21" s="231" customFormat="1" ht="13.5" hidden="1" customHeight="1">
      <c r="A547" s="275"/>
      <c r="B547" s="571" t="s">
        <v>1055</v>
      </c>
      <c r="C547" s="653">
        <v>0</v>
      </c>
      <c r="D547" s="652" t="s">
        <v>402</v>
      </c>
      <c r="E547" s="653">
        <v>0</v>
      </c>
      <c r="F547" s="652" t="s">
        <v>402</v>
      </c>
      <c r="G547" s="653">
        <v>0</v>
      </c>
      <c r="H547" s="652" t="s">
        <v>402</v>
      </c>
      <c r="I547" s="653">
        <v>0</v>
      </c>
      <c r="J547" s="652" t="s">
        <v>402</v>
      </c>
      <c r="K547" s="653">
        <v>0</v>
      </c>
      <c r="L547" s="652" t="s">
        <v>402</v>
      </c>
      <c r="M547" s="653">
        <v>0</v>
      </c>
      <c r="N547" s="652" t="s">
        <v>402</v>
      </c>
      <c r="O547" s="653">
        <v>0</v>
      </c>
      <c r="P547" s="652" t="s">
        <v>402</v>
      </c>
      <c r="Q547" s="653">
        <v>0</v>
      </c>
      <c r="R547" s="652" t="s">
        <v>402</v>
      </c>
      <c r="S547" s="276"/>
    </row>
    <row r="548" spans="1:21" s="231" customFormat="1" ht="13.5" hidden="1" customHeight="1" thickBot="1">
      <c r="A548" s="275"/>
      <c r="B548" s="286"/>
      <c r="C548" s="286"/>
      <c r="D548" s="286"/>
      <c r="E548" s="286"/>
      <c r="F548" s="286"/>
      <c r="G548" s="286"/>
      <c r="H548" s="286"/>
      <c r="I548" s="286"/>
      <c r="J548" s="286"/>
      <c r="K548" s="286"/>
      <c r="L548" s="286"/>
      <c r="M548" s="286"/>
      <c r="N548" s="286"/>
      <c r="O548" s="286"/>
      <c r="P548" s="286"/>
      <c r="Q548" s="286"/>
      <c r="R548" s="286"/>
      <c r="S548" s="276"/>
    </row>
    <row r="549" spans="1:21" s="231" customFormat="1" ht="13.5" customHeight="1">
      <c r="A549" s="283"/>
      <c r="B549" s="700" t="s">
        <v>1056</v>
      </c>
      <c r="C549" s="933">
        <v>0</v>
      </c>
      <c r="D549" s="934" t="s">
        <v>213</v>
      </c>
      <c r="E549" s="935">
        <v>0</v>
      </c>
      <c r="F549" s="936" t="s">
        <v>213</v>
      </c>
      <c r="G549" s="933">
        <v>0</v>
      </c>
      <c r="H549" s="934" t="s">
        <v>213</v>
      </c>
      <c r="I549" s="935">
        <v>0</v>
      </c>
      <c r="J549" s="936" t="s">
        <v>213</v>
      </c>
      <c r="K549" s="933">
        <v>0</v>
      </c>
      <c r="L549" s="934" t="s">
        <v>213</v>
      </c>
      <c r="M549" s="935">
        <v>0</v>
      </c>
      <c r="N549" s="936" t="s">
        <v>213</v>
      </c>
      <c r="O549" s="933">
        <v>0</v>
      </c>
      <c r="P549" s="934" t="s">
        <v>213</v>
      </c>
      <c r="Q549" s="935">
        <v>0</v>
      </c>
      <c r="R549" s="937" t="s">
        <v>213</v>
      </c>
      <c r="S549" s="284"/>
    </row>
    <row r="550" spans="1:21" s="231" customFormat="1" ht="13.5" hidden="1" customHeight="1">
      <c r="A550" s="275"/>
      <c r="B550" s="302"/>
      <c r="C550" s="450"/>
      <c r="D550" s="450"/>
      <c r="E550" s="450"/>
      <c r="F550" s="450"/>
      <c r="G550" s="450"/>
      <c r="H550" s="450"/>
      <c r="I550" s="450"/>
      <c r="J550" s="450"/>
      <c r="K550" s="450"/>
      <c r="L550" s="450"/>
      <c r="M550" s="450"/>
      <c r="N550" s="450"/>
      <c r="O550" s="450"/>
      <c r="P550" s="450"/>
      <c r="Q550" s="450"/>
      <c r="R550" s="450"/>
      <c r="S550" s="276"/>
    </row>
    <row r="551" spans="1:21" s="231" customFormat="1" ht="13.5" customHeight="1">
      <c r="A551" s="283"/>
      <c r="B551" s="643" t="s">
        <v>1057</v>
      </c>
      <c r="C551" s="1257">
        <v>0</v>
      </c>
      <c r="D551" s="1258"/>
      <c r="E551" s="1258"/>
      <c r="F551" s="1258"/>
      <c r="G551" s="1258"/>
      <c r="H551" s="1258"/>
      <c r="I551" s="1258"/>
      <c r="J551" s="1258"/>
      <c r="K551" s="1258"/>
      <c r="L551" s="1258"/>
      <c r="M551" s="1258"/>
      <c r="N551" s="1258"/>
      <c r="O551" s="1258"/>
      <c r="P551" s="1258"/>
      <c r="Q551" s="1258"/>
      <c r="R551" s="1259"/>
      <c r="S551" s="285"/>
    </row>
    <row r="552" spans="1:21" s="231" customFormat="1" ht="13.5" customHeight="1" thickBot="1">
      <c r="A552" s="283"/>
      <c r="B552" s="704" t="s">
        <v>1058</v>
      </c>
      <c r="C552" s="1260">
        <v>0.05</v>
      </c>
      <c r="D552" s="1261"/>
      <c r="E552" s="1261"/>
      <c r="F552" s="1261"/>
      <c r="G552" s="1261"/>
      <c r="H552" s="1261"/>
      <c r="I552" s="1261"/>
      <c r="J552" s="1261"/>
      <c r="K552" s="1261"/>
      <c r="L552" s="1261"/>
      <c r="M552" s="1261"/>
      <c r="N552" s="1261"/>
      <c r="O552" s="1261"/>
      <c r="P552" s="1261"/>
      <c r="Q552" s="1261"/>
      <c r="R552" s="1262"/>
      <c r="S552" s="285"/>
    </row>
    <row r="553" spans="1:21" s="231" customFormat="1" ht="13.5" customHeight="1" thickBot="1">
      <c r="A553" s="283"/>
      <c r="B553" s="215"/>
      <c r="C553" s="214"/>
      <c r="D553" s="214"/>
      <c r="E553" s="214"/>
      <c r="F553" s="214"/>
      <c r="G553" s="214"/>
      <c r="H553" s="214"/>
      <c r="I553" s="214"/>
      <c r="J553" s="214"/>
      <c r="K553" s="214"/>
      <c r="L553" s="214"/>
      <c r="M553" s="214"/>
      <c r="N553" s="214"/>
      <c r="O553" s="214"/>
      <c r="P553" s="214"/>
      <c r="Q553" s="214"/>
      <c r="R553" s="214"/>
      <c r="S553" s="284"/>
    </row>
    <row r="554" spans="1:21" s="231" customFormat="1" ht="16.5" customHeight="1" thickBot="1">
      <c r="A554" s="283"/>
      <c r="B554" s="248" t="s">
        <v>1059</v>
      </c>
      <c r="C554" s="1223" t="str">
        <f>$C$80</f>
        <v>Line card (C-NET) FCL2001-A1</v>
      </c>
      <c r="D554" s="1224"/>
      <c r="E554" s="1224"/>
      <c r="F554" s="1224"/>
      <c r="G554" s="1224"/>
      <c r="H554" s="1224"/>
      <c r="I554" s="1224"/>
      <c r="J554" s="1224"/>
      <c r="K554" s="1224"/>
      <c r="L554" s="1224"/>
      <c r="M554" s="1224"/>
      <c r="N554" s="1224"/>
      <c r="O554" s="1224"/>
      <c r="P554" s="1224"/>
      <c r="Q554" s="1224"/>
      <c r="R554" s="1225"/>
      <c r="S554" s="285"/>
    </row>
    <row r="555" spans="1:21" s="231" customFormat="1" ht="16.5" customHeight="1" thickBot="1">
      <c r="A555" s="283"/>
      <c r="B555" s="250"/>
      <c r="C555" s="1213" t="str">
        <f>C$82</f>
        <v>Stub1_1</v>
      </c>
      <c r="D555" s="1214"/>
      <c r="E555" s="1214" t="str">
        <f>E$82</f>
        <v>Stub1_2</v>
      </c>
      <c r="F555" s="1215"/>
      <c r="G555" s="1213" t="str">
        <f>G$82</f>
        <v>Stub2_1</v>
      </c>
      <c r="H555" s="1214"/>
      <c r="I555" s="1214" t="str">
        <f>I$82</f>
        <v>Stub2_2</v>
      </c>
      <c r="J555" s="1215"/>
      <c r="K555" s="1213" t="str">
        <f>K$82</f>
        <v>Stub3_1</v>
      </c>
      <c r="L555" s="1214"/>
      <c r="M555" s="1214" t="str">
        <f>M$82</f>
        <v>Stub3_2</v>
      </c>
      <c r="N555" s="1215"/>
      <c r="O555" s="1213" t="str">
        <f>O$82</f>
        <v>Stub4_1</v>
      </c>
      <c r="P555" s="1214"/>
      <c r="Q555" s="1214" t="str">
        <f>Q$82</f>
        <v>Stub4_2</v>
      </c>
      <c r="R555" s="1215"/>
      <c r="S555" s="284"/>
    </row>
    <row r="556" spans="1:21" s="231" customFormat="1" ht="13.5" hidden="1" customHeight="1" thickBot="1">
      <c r="A556" s="275"/>
      <c r="B556" s="287" t="s">
        <v>1060</v>
      </c>
      <c r="C556" s="286"/>
      <c r="D556" s="286"/>
      <c r="E556" s="286"/>
      <c r="F556" s="286"/>
      <c r="G556" s="286"/>
      <c r="H556" s="286"/>
      <c r="I556" s="286"/>
      <c r="J556" s="286"/>
      <c r="K556" s="286"/>
      <c r="L556" s="286"/>
      <c r="M556" s="286"/>
      <c r="N556" s="286"/>
      <c r="O556" s="286"/>
      <c r="P556" s="286"/>
      <c r="Q556" s="286"/>
      <c r="R556" s="286"/>
      <c r="S556" s="276"/>
    </row>
    <row r="557" spans="1:21" s="231" customFormat="1" ht="13.5" customHeight="1">
      <c r="A557" s="283"/>
      <c r="B557" s="700" t="s">
        <v>1061</v>
      </c>
      <c r="C557" s="938">
        <v>7.0000000000000007E-2</v>
      </c>
      <c r="D557" s="939" t="s">
        <v>1030</v>
      </c>
      <c r="E557" s="940">
        <v>7.0000000000000007E-2</v>
      </c>
      <c r="F557" s="941" t="s">
        <v>1030</v>
      </c>
      <c r="G557" s="938">
        <v>7.0000000000000007E-2</v>
      </c>
      <c r="H557" s="939" t="s">
        <v>1030</v>
      </c>
      <c r="I557" s="940">
        <v>7.0000000000000007E-2</v>
      </c>
      <c r="J557" s="941" t="s">
        <v>1030</v>
      </c>
      <c r="K557" s="942">
        <v>7.0000000000000007E-2</v>
      </c>
      <c r="L557" s="939" t="s">
        <v>1030</v>
      </c>
      <c r="M557" s="940">
        <v>7.0000000000000007E-2</v>
      </c>
      <c r="N557" s="941" t="s">
        <v>1030</v>
      </c>
      <c r="O557" s="938">
        <v>7.0000000000000007E-2</v>
      </c>
      <c r="P557" s="939" t="s">
        <v>1030</v>
      </c>
      <c r="Q557" s="940">
        <v>7.0000000000000007E-2</v>
      </c>
      <c r="R557" s="941" t="s">
        <v>1030</v>
      </c>
      <c r="S557" s="284"/>
    </row>
    <row r="558" spans="1:21" s="231" customFormat="1" ht="13.5" customHeight="1">
      <c r="A558" s="283"/>
      <c r="B558" s="643" t="s">
        <v>1062</v>
      </c>
      <c r="C558" s="943">
        <v>0</v>
      </c>
      <c r="D558" s="944" t="s">
        <v>1030</v>
      </c>
      <c r="E558" s="945">
        <v>0</v>
      </c>
      <c r="F558" s="946" t="s">
        <v>1030</v>
      </c>
      <c r="G558" s="943">
        <v>0</v>
      </c>
      <c r="H558" s="944" t="s">
        <v>1030</v>
      </c>
      <c r="I558" s="945">
        <v>0</v>
      </c>
      <c r="J558" s="946" t="s">
        <v>1030</v>
      </c>
      <c r="K558" s="947">
        <v>0</v>
      </c>
      <c r="L558" s="944" t="s">
        <v>1030</v>
      </c>
      <c r="M558" s="945">
        <v>0</v>
      </c>
      <c r="N558" s="946" t="s">
        <v>1030</v>
      </c>
      <c r="O558" s="943">
        <v>0</v>
      </c>
      <c r="P558" s="944" t="s">
        <v>1030</v>
      </c>
      <c r="Q558" s="945">
        <v>0</v>
      </c>
      <c r="R558" s="946" t="s">
        <v>1030</v>
      </c>
      <c r="S558" s="284"/>
    </row>
    <row r="559" spans="1:21" s="231" customFormat="1" ht="13.5" customHeight="1" thickBot="1">
      <c r="A559" s="283"/>
      <c r="B559" s="706" t="s">
        <v>1063</v>
      </c>
      <c r="C559" s="948">
        <v>0</v>
      </c>
      <c r="D559" s="949" t="s">
        <v>981</v>
      </c>
      <c r="E559" s="950">
        <v>0</v>
      </c>
      <c r="F559" s="951" t="s">
        <v>981</v>
      </c>
      <c r="G559" s="948">
        <v>0</v>
      </c>
      <c r="H559" s="949" t="s">
        <v>981</v>
      </c>
      <c r="I559" s="950">
        <v>0</v>
      </c>
      <c r="J559" s="951" t="s">
        <v>981</v>
      </c>
      <c r="K559" s="952">
        <v>0</v>
      </c>
      <c r="L559" s="949" t="s">
        <v>981</v>
      </c>
      <c r="M559" s="950">
        <v>0</v>
      </c>
      <c r="N559" s="951" t="s">
        <v>981</v>
      </c>
      <c r="O559" s="948">
        <v>0</v>
      </c>
      <c r="P559" s="949" t="s">
        <v>981</v>
      </c>
      <c r="Q559" s="950">
        <v>0</v>
      </c>
      <c r="R559" s="951" t="s">
        <v>981</v>
      </c>
      <c r="S559" s="284"/>
    </row>
    <row r="560" spans="1:21" s="231" customFormat="1" ht="13.5" hidden="1" customHeight="1">
      <c r="A560" s="275"/>
      <c r="B560" s="571" t="s">
        <v>1064</v>
      </c>
      <c r="C560" s="921">
        <v>0</v>
      </c>
      <c r="D560" s="654"/>
      <c r="E560" s="921">
        <v>0</v>
      </c>
      <c r="F560" s="654"/>
      <c r="G560" s="921">
        <v>0</v>
      </c>
      <c r="H560" s="654"/>
      <c r="I560" s="921">
        <v>0</v>
      </c>
      <c r="J560" s="654"/>
      <c r="K560" s="921">
        <v>0</v>
      </c>
      <c r="L560" s="654"/>
      <c r="M560" s="921">
        <v>0</v>
      </c>
      <c r="N560" s="654"/>
      <c r="O560" s="921">
        <v>0</v>
      </c>
      <c r="P560" s="654"/>
      <c r="Q560" s="921">
        <v>0</v>
      </c>
      <c r="R560" s="654"/>
      <c r="S560" s="276"/>
    </row>
    <row r="561" spans="1:19" s="231" customFormat="1" ht="13.5" hidden="1" customHeight="1">
      <c r="A561" s="275"/>
      <c r="B561" s="571"/>
      <c r="C561" s="921"/>
      <c r="D561" s="654"/>
      <c r="E561" s="921"/>
      <c r="F561" s="654"/>
      <c r="G561" s="921"/>
      <c r="H561" s="654"/>
      <c r="I561" s="921"/>
      <c r="J561" s="654"/>
      <c r="K561" s="921"/>
      <c r="L561" s="654"/>
      <c r="M561" s="921"/>
      <c r="N561" s="654"/>
      <c r="O561" s="921"/>
      <c r="P561" s="654"/>
      <c r="Q561" s="921"/>
      <c r="R561" s="654"/>
      <c r="S561" s="276"/>
    </row>
    <row r="562" spans="1:19" s="231" customFormat="1" ht="13.5" hidden="1" customHeight="1">
      <c r="A562" s="275"/>
      <c r="B562" s="571" t="s">
        <v>1065</v>
      </c>
      <c r="C562" s="922">
        <v>240</v>
      </c>
      <c r="D562" s="652" t="s">
        <v>1030</v>
      </c>
      <c r="E562" s="922">
        <v>240</v>
      </c>
      <c r="F562" s="652" t="s">
        <v>1030</v>
      </c>
      <c r="G562" s="922">
        <v>240</v>
      </c>
      <c r="H562" s="652" t="s">
        <v>1030</v>
      </c>
      <c r="I562" s="922">
        <v>240</v>
      </c>
      <c r="J562" s="652" t="s">
        <v>1030</v>
      </c>
      <c r="K562" s="922">
        <v>240</v>
      </c>
      <c r="L562" s="652" t="s">
        <v>1030</v>
      </c>
      <c r="M562" s="922">
        <v>240</v>
      </c>
      <c r="N562" s="652" t="s">
        <v>1030</v>
      </c>
      <c r="O562" s="922">
        <v>240</v>
      </c>
      <c r="P562" s="652" t="s">
        <v>1030</v>
      </c>
      <c r="Q562" s="922">
        <v>240</v>
      </c>
      <c r="R562" s="652" t="s">
        <v>1030</v>
      </c>
      <c r="S562" s="276"/>
    </row>
    <row r="563" spans="1:19" s="231" customFormat="1" ht="13.5" hidden="1" customHeight="1">
      <c r="A563" s="275"/>
      <c r="B563" s="571" t="s">
        <v>1066</v>
      </c>
      <c r="C563" s="922">
        <v>240</v>
      </c>
      <c r="D563" s="652" t="s">
        <v>1030</v>
      </c>
      <c r="E563" s="922">
        <v>240</v>
      </c>
      <c r="F563" s="652" t="s">
        <v>1030</v>
      </c>
      <c r="G563" s="922">
        <v>240</v>
      </c>
      <c r="H563" s="652" t="s">
        <v>1030</v>
      </c>
      <c r="I563" s="922">
        <v>240</v>
      </c>
      <c r="J563" s="652" t="s">
        <v>1030</v>
      </c>
      <c r="K563" s="922">
        <v>240</v>
      </c>
      <c r="L563" s="652" t="s">
        <v>1030</v>
      </c>
      <c r="M563" s="922">
        <v>240</v>
      </c>
      <c r="N563" s="652" t="s">
        <v>1030</v>
      </c>
      <c r="O563" s="922">
        <v>240</v>
      </c>
      <c r="P563" s="652" t="s">
        <v>1030</v>
      </c>
      <c r="Q563" s="922">
        <v>240</v>
      </c>
      <c r="R563" s="652" t="s">
        <v>1030</v>
      </c>
      <c r="S563" s="276"/>
    </row>
    <row r="564" spans="1:19" s="231" customFormat="1" ht="13.5" hidden="1" customHeight="1">
      <c r="A564" s="275"/>
      <c r="B564" s="571"/>
      <c r="C564" s="303"/>
      <c r="D564" s="304"/>
      <c r="E564" s="286"/>
      <c r="F564" s="286"/>
      <c r="G564" s="286"/>
      <c r="H564" s="286"/>
      <c r="I564" s="286"/>
      <c r="J564" s="286"/>
      <c r="K564" s="286"/>
      <c r="L564" s="286"/>
      <c r="M564" s="286"/>
      <c r="N564" s="286"/>
      <c r="O564" s="286"/>
      <c r="P564" s="286"/>
      <c r="Q564" s="286"/>
      <c r="R564" s="286"/>
      <c r="S564" s="276"/>
    </row>
    <row r="565" spans="1:19" s="231" customFormat="1" ht="13.5" hidden="1" customHeight="1">
      <c r="A565" s="275"/>
      <c r="B565" s="286"/>
      <c r="C565" s="286"/>
      <c r="D565" s="286"/>
      <c r="E565" s="286"/>
      <c r="F565" s="286"/>
      <c r="G565" s="286"/>
      <c r="H565" s="286"/>
      <c r="I565" s="286"/>
      <c r="J565" s="286"/>
      <c r="K565" s="286"/>
      <c r="L565" s="286"/>
      <c r="M565" s="286"/>
      <c r="N565" s="286"/>
      <c r="O565" s="286"/>
      <c r="P565" s="286"/>
      <c r="Q565" s="286"/>
      <c r="R565" s="286"/>
      <c r="S565" s="276"/>
    </row>
    <row r="566" spans="1:19" s="231" customFormat="1" ht="13.5" hidden="1" customHeight="1" thickBot="1">
      <c r="A566" s="275"/>
      <c r="B566" s="287" t="s">
        <v>1067</v>
      </c>
      <c r="C566" s="286"/>
      <c r="D566" s="305"/>
      <c r="E566" s="305"/>
      <c r="F566" s="305"/>
      <c r="G566" s="305"/>
      <c r="H566" s="305"/>
      <c r="I566" s="305"/>
      <c r="J566" s="305"/>
      <c r="K566" s="305"/>
      <c r="L566" s="305"/>
      <c r="M566" s="305"/>
      <c r="N566" s="305"/>
      <c r="O566" s="305"/>
      <c r="P566" s="305"/>
      <c r="Q566" s="305"/>
      <c r="R566" s="305"/>
      <c r="S566" s="306"/>
    </row>
    <row r="567" spans="1:19" ht="13.5" customHeight="1">
      <c r="A567" s="224"/>
      <c r="B567" s="953" t="s">
        <v>1068</v>
      </c>
      <c r="C567" s="307">
        <v>750</v>
      </c>
      <c r="D567" s="541" t="s">
        <v>1015</v>
      </c>
      <c r="E567" s="542">
        <v>750</v>
      </c>
      <c r="F567" s="309" t="s">
        <v>1015</v>
      </c>
      <c r="G567" s="307">
        <v>750</v>
      </c>
      <c r="H567" s="541" t="s">
        <v>1015</v>
      </c>
      <c r="I567" s="542">
        <v>750</v>
      </c>
      <c r="J567" s="309" t="s">
        <v>1015</v>
      </c>
      <c r="K567" s="308">
        <v>750</v>
      </c>
      <c r="L567" s="541" t="s">
        <v>1015</v>
      </c>
      <c r="M567" s="542">
        <v>750</v>
      </c>
      <c r="N567" s="309" t="s">
        <v>1015</v>
      </c>
      <c r="O567" s="307">
        <v>750</v>
      </c>
      <c r="P567" s="541" t="s">
        <v>1015</v>
      </c>
      <c r="Q567" s="542">
        <v>750</v>
      </c>
      <c r="R567" s="309" t="s">
        <v>1015</v>
      </c>
      <c r="S567" s="226"/>
    </row>
    <row r="568" spans="1:19">
      <c r="A568" s="224"/>
      <c r="B568" s="643" t="s">
        <v>1069</v>
      </c>
      <c r="C568" s="954">
        <v>7.0000000000000007E-2</v>
      </c>
      <c r="D568" s="893" t="s">
        <v>1015</v>
      </c>
      <c r="E568" s="955">
        <v>7.0000000000000007E-2</v>
      </c>
      <c r="F568" s="379" t="s">
        <v>1015</v>
      </c>
      <c r="G568" s="954">
        <v>7.0000000000000007E-2</v>
      </c>
      <c r="H568" s="893" t="s">
        <v>1015</v>
      </c>
      <c r="I568" s="955">
        <v>7.0000000000000007E-2</v>
      </c>
      <c r="J568" s="379" t="s">
        <v>1015</v>
      </c>
      <c r="K568" s="956">
        <v>7.0000000000000007E-2</v>
      </c>
      <c r="L568" s="893" t="s">
        <v>1015</v>
      </c>
      <c r="M568" s="955">
        <v>7.0000000000000007E-2</v>
      </c>
      <c r="N568" s="379" t="s">
        <v>1015</v>
      </c>
      <c r="O568" s="954">
        <v>7.0000000000000007E-2</v>
      </c>
      <c r="P568" s="893" t="s">
        <v>1015</v>
      </c>
      <c r="Q568" s="955">
        <v>7.0000000000000007E-2</v>
      </c>
      <c r="R568" s="379" t="s">
        <v>1015</v>
      </c>
      <c r="S568" s="226"/>
    </row>
    <row r="569" spans="1:19" ht="13.5" thickBot="1">
      <c r="A569" s="224"/>
      <c r="B569" s="704" t="s">
        <v>1070</v>
      </c>
      <c r="C569" s="957">
        <v>0</v>
      </c>
      <c r="D569" s="909" t="s">
        <v>1015</v>
      </c>
      <c r="E569" s="958">
        <v>0</v>
      </c>
      <c r="F569" s="705" t="s">
        <v>1015</v>
      </c>
      <c r="G569" s="957">
        <v>0</v>
      </c>
      <c r="H569" s="909" t="s">
        <v>1015</v>
      </c>
      <c r="I569" s="958">
        <v>0</v>
      </c>
      <c r="J569" s="705" t="s">
        <v>1015</v>
      </c>
      <c r="K569" s="959">
        <v>0</v>
      </c>
      <c r="L569" s="909" t="s">
        <v>1015</v>
      </c>
      <c r="M569" s="958">
        <v>0</v>
      </c>
      <c r="N569" s="705" t="s">
        <v>1015</v>
      </c>
      <c r="O569" s="957">
        <v>0</v>
      </c>
      <c r="P569" s="909" t="s">
        <v>1015</v>
      </c>
      <c r="Q569" s="958">
        <v>0</v>
      </c>
      <c r="R569" s="705" t="s">
        <v>1015</v>
      </c>
      <c r="S569" s="226"/>
    </row>
    <row r="570" spans="1:19" ht="12.75" hidden="1" customHeight="1" thickBot="1">
      <c r="A570" s="273"/>
      <c r="B570" s="571"/>
      <c r="C570" s="288"/>
      <c r="D570" s="288"/>
      <c r="E570" s="288"/>
      <c r="F570" s="288"/>
      <c r="G570" s="288"/>
      <c r="H570" s="288"/>
      <c r="I570" s="288"/>
      <c r="J570" s="288"/>
      <c r="K570" s="288"/>
      <c r="L570" s="288"/>
      <c r="M570" s="288"/>
      <c r="N570" s="288"/>
      <c r="O570" s="288"/>
      <c r="P570" s="288"/>
      <c r="Q570" s="288"/>
      <c r="R570" s="288"/>
      <c r="S570" s="274"/>
    </row>
    <row r="571" spans="1:19" ht="12.75" customHeight="1">
      <c r="A571" s="224"/>
      <c r="B571" s="960" t="s">
        <v>1071</v>
      </c>
      <c r="C571" s="1245">
        <f>MaxC</f>
        <v>1000</v>
      </c>
      <c r="D571" s="1246"/>
      <c r="E571" s="1246"/>
      <c r="F571" s="1246"/>
      <c r="G571" s="1246"/>
      <c r="H571" s="1246"/>
      <c r="I571" s="1246"/>
      <c r="J571" s="1246"/>
      <c r="K571" s="1246"/>
      <c r="L571" s="1246"/>
      <c r="M571" s="1246"/>
      <c r="N571" s="1246"/>
      <c r="O571" s="1246"/>
      <c r="P571" s="1246"/>
      <c r="Q571" s="1246"/>
      <c r="R571" s="1247"/>
      <c r="S571" s="249"/>
    </row>
    <row r="572" spans="1:19" ht="12.75" customHeight="1" thickBot="1">
      <c r="A572" s="224"/>
      <c r="B572" s="720" t="s">
        <v>1072</v>
      </c>
      <c r="C572" s="1248">
        <v>0.28000000000000003</v>
      </c>
      <c r="D572" s="1249"/>
      <c r="E572" s="1249"/>
      <c r="F572" s="1249"/>
      <c r="G572" s="1249"/>
      <c r="H572" s="1249"/>
      <c r="I572" s="1249"/>
      <c r="J572" s="1249"/>
      <c r="K572" s="1249"/>
      <c r="L572" s="1249"/>
      <c r="M572" s="1249"/>
      <c r="N572" s="1249"/>
      <c r="O572" s="1249"/>
      <c r="P572" s="1249"/>
      <c r="Q572" s="1249"/>
      <c r="R572" s="1250"/>
      <c r="S572" s="249"/>
    </row>
    <row r="573" spans="1:19" ht="12.75" customHeight="1">
      <c r="A573" s="224"/>
      <c r="B573" s="642"/>
      <c r="C573" s="310"/>
      <c r="D573" s="310"/>
      <c r="E573" s="310"/>
      <c r="F573" s="310"/>
      <c r="G573" s="310"/>
      <c r="H573" s="310"/>
      <c r="I573" s="310"/>
      <c r="J573" s="310"/>
      <c r="K573" s="310"/>
      <c r="L573" s="310"/>
      <c r="M573" s="310"/>
      <c r="N573" s="310"/>
      <c r="O573" s="310"/>
      <c r="P573" s="310"/>
      <c r="Q573" s="310"/>
      <c r="R573" s="310"/>
      <c r="S573" s="226"/>
    </row>
    <row r="574" spans="1:19" ht="12.75" hidden="1" customHeight="1">
      <c r="A574" s="273"/>
      <c r="B574" s="912"/>
      <c r="C574" s="311"/>
      <c r="D574" s="311"/>
      <c r="E574" s="311"/>
      <c r="F574" s="311"/>
      <c r="G574" s="311"/>
      <c r="H574" s="311"/>
      <c r="I574" s="311"/>
      <c r="J574" s="311"/>
      <c r="K574" s="311"/>
      <c r="L574" s="311"/>
      <c r="M574" s="311"/>
      <c r="N574" s="311"/>
      <c r="O574" s="311"/>
      <c r="P574" s="311"/>
      <c r="Q574" s="311"/>
      <c r="R574" s="311"/>
      <c r="S574" s="274"/>
    </row>
    <row r="575" spans="1:19" hidden="1">
      <c r="A575" s="273"/>
      <c r="B575" s="287" t="s">
        <v>1073</v>
      </c>
      <c r="C575" s="286"/>
      <c r="D575" s="286"/>
      <c r="E575" s="286"/>
      <c r="F575" s="286"/>
      <c r="G575" s="286"/>
      <c r="H575" s="286"/>
      <c r="I575" s="286"/>
      <c r="J575" s="286"/>
      <c r="K575" s="286"/>
      <c r="L575" s="286"/>
      <c r="M575" s="286"/>
      <c r="N575" s="286"/>
      <c r="O575" s="286"/>
      <c r="P575" s="286"/>
      <c r="Q575" s="286"/>
      <c r="R575" s="286"/>
      <c r="S575" s="274"/>
    </row>
    <row r="576" spans="1:19" ht="12.75" hidden="1" customHeight="1">
      <c r="A576" s="273"/>
      <c r="B576" s="823" t="s">
        <v>1074</v>
      </c>
      <c r="C576" s="1244" t="b">
        <v>1</v>
      </c>
      <c r="D576" s="1244"/>
      <c r="E576" s="1244"/>
      <c r="F576" s="1244"/>
      <c r="G576" s="1244"/>
      <c r="H576" s="1244"/>
      <c r="I576" s="1244"/>
      <c r="J576" s="1244"/>
      <c r="K576" s="1244"/>
      <c r="L576" s="1244"/>
      <c r="M576" s="1244"/>
      <c r="N576" s="1244"/>
      <c r="O576" s="1244"/>
      <c r="P576" s="1244"/>
      <c r="Q576" s="1244"/>
      <c r="R576" s="1244"/>
      <c r="S576" s="274"/>
    </row>
    <row r="577" spans="1:19" hidden="1">
      <c r="A577" s="273"/>
      <c r="B577" s="287" t="s">
        <v>1075</v>
      </c>
      <c r="C577" s="286"/>
      <c r="D577" s="286"/>
      <c r="E577" s="286"/>
      <c r="F577" s="286"/>
      <c r="G577" s="286"/>
      <c r="H577" s="286"/>
      <c r="I577" s="286"/>
      <c r="J577" s="286"/>
      <c r="K577" s="286"/>
      <c r="L577" s="286"/>
      <c r="M577" s="286"/>
      <c r="N577" s="286"/>
      <c r="O577" s="286"/>
      <c r="P577" s="286"/>
      <c r="Q577" s="286"/>
      <c r="R577" s="286"/>
      <c r="S577" s="274"/>
    </row>
    <row r="578" spans="1:19" hidden="1">
      <c r="A578" s="273"/>
      <c r="B578" s="961" t="s">
        <v>1076</v>
      </c>
      <c r="C578" s="1244" t="b">
        <v>1</v>
      </c>
      <c r="D578" s="1244"/>
      <c r="E578" s="1244" t="b">
        <v>1</v>
      </c>
      <c r="F578" s="1244"/>
      <c r="G578" s="1244" t="b">
        <v>1</v>
      </c>
      <c r="H578" s="1244"/>
      <c r="I578" s="1244" t="b">
        <v>1</v>
      </c>
      <c r="J578" s="1244"/>
      <c r="K578" s="1244" t="b">
        <v>1</v>
      </c>
      <c r="L578" s="1244"/>
      <c r="M578" s="1244" t="b">
        <v>1</v>
      </c>
      <c r="N578" s="1244"/>
      <c r="O578" s="1244" t="b">
        <v>1</v>
      </c>
      <c r="P578" s="1244"/>
      <c r="Q578" s="1244" t="b">
        <v>1</v>
      </c>
      <c r="R578" s="1244"/>
      <c r="S578" s="274"/>
    </row>
    <row r="579" spans="1:19" hidden="1">
      <c r="A579" s="273"/>
      <c r="B579" s="823" t="s">
        <v>1077</v>
      </c>
      <c r="C579" s="1244" t="b">
        <v>1</v>
      </c>
      <c r="D579" s="1244"/>
      <c r="E579" s="1244"/>
      <c r="F579" s="1244"/>
      <c r="G579" s="1244"/>
      <c r="H579" s="1244"/>
      <c r="I579" s="1244"/>
      <c r="J579" s="1244"/>
      <c r="K579" s="1244"/>
      <c r="L579" s="1244"/>
      <c r="M579" s="1244"/>
      <c r="N579" s="1244"/>
      <c r="O579" s="1244"/>
      <c r="P579" s="1244"/>
      <c r="Q579" s="1244"/>
      <c r="R579" s="1244"/>
      <c r="S579" s="274"/>
    </row>
    <row r="580" spans="1:19" hidden="1">
      <c r="A580" s="273"/>
      <c r="B580" s="287" t="s">
        <v>1078</v>
      </c>
      <c r="C580" s="286"/>
      <c r="D580" s="286"/>
      <c r="E580" s="286"/>
      <c r="F580" s="286"/>
      <c r="G580" s="286"/>
      <c r="H580" s="286"/>
      <c r="I580" s="286"/>
      <c r="J580" s="286"/>
      <c r="K580" s="286"/>
      <c r="L580" s="286"/>
      <c r="M580" s="286"/>
      <c r="N580" s="286"/>
      <c r="O580" s="286"/>
      <c r="P580" s="286"/>
      <c r="Q580" s="286"/>
      <c r="R580" s="286"/>
      <c r="S580" s="274"/>
    </row>
    <row r="581" spans="1:19" hidden="1">
      <c r="A581" s="273"/>
      <c r="B581" s="823" t="s">
        <v>1078</v>
      </c>
      <c r="C581" s="1244" t="s">
        <v>389</v>
      </c>
      <c r="D581" s="1244"/>
      <c r="E581" s="1244"/>
      <c r="F581" s="1244"/>
      <c r="G581" s="1244"/>
      <c r="H581" s="1244"/>
      <c r="I581" s="1244"/>
      <c r="J581" s="1244"/>
      <c r="K581" s="1244"/>
      <c r="L581" s="1244"/>
      <c r="M581" s="1244"/>
      <c r="N581" s="1244"/>
      <c r="O581" s="1244"/>
      <c r="P581" s="1244"/>
      <c r="Q581" s="1244"/>
      <c r="R581" s="1244"/>
      <c r="S581" s="274"/>
    </row>
    <row r="582" spans="1:19" hidden="1">
      <c r="A582" s="273"/>
      <c r="B582" s="287" t="s">
        <v>1079</v>
      </c>
      <c r="C582" s="286"/>
      <c r="D582" s="286"/>
      <c r="E582" s="286"/>
      <c r="F582" s="286"/>
      <c r="G582" s="286"/>
      <c r="H582" s="286"/>
      <c r="I582" s="286"/>
      <c r="J582" s="286"/>
      <c r="K582" s="286"/>
      <c r="L582" s="286"/>
      <c r="M582" s="286"/>
      <c r="N582" s="286"/>
      <c r="O582" s="286"/>
      <c r="P582" s="286"/>
      <c r="Q582" s="286"/>
      <c r="R582" s="286"/>
      <c r="S582" s="274"/>
    </row>
    <row r="583" spans="1:19" ht="15.75" hidden="1" customHeight="1">
      <c r="A583" s="273"/>
      <c r="B583" s="961" t="s">
        <v>1080</v>
      </c>
      <c r="C583" s="1244" t="b">
        <v>1</v>
      </c>
      <c r="D583" s="1244"/>
      <c r="E583" s="1244" t="b">
        <v>1</v>
      </c>
      <c r="F583" s="1244"/>
      <c r="G583" s="1244" t="b">
        <v>1</v>
      </c>
      <c r="H583" s="1244"/>
      <c r="I583" s="1244" t="b">
        <v>1</v>
      </c>
      <c r="J583" s="1244"/>
      <c r="K583" s="1244" t="b">
        <v>1</v>
      </c>
      <c r="L583" s="1244"/>
      <c r="M583" s="1244" t="b">
        <v>1</v>
      </c>
      <c r="N583" s="1244"/>
      <c r="O583" s="1244" t="b">
        <v>1</v>
      </c>
      <c r="P583" s="1244"/>
      <c r="Q583" s="1244" t="b">
        <v>1</v>
      </c>
      <c r="R583" s="1244"/>
      <c r="S583" s="274"/>
    </row>
    <row r="584" spans="1:19" ht="12.75" customHeight="1">
      <c r="A584" s="224"/>
      <c r="C584" s="312"/>
      <c r="D584" s="312"/>
      <c r="F584" s="313"/>
      <c r="G584" s="313"/>
      <c r="H584" s="313"/>
      <c r="I584" s="313"/>
      <c r="J584" s="313"/>
      <c r="K584" s="313"/>
      <c r="L584" s="313"/>
      <c r="M584" s="313"/>
      <c r="N584" s="313"/>
      <c r="R584" s="314"/>
      <c r="S584" s="226"/>
    </row>
    <row r="585" spans="1:19" ht="12.75" customHeight="1">
      <c r="A585" s="224"/>
      <c r="C585" s="312"/>
      <c r="D585" s="312"/>
      <c r="F585" s="313"/>
      <c r="G585" s="313"/>
      <c r="H585" s="313"/>
      <c r="I585" s="313"/>
      <c r="J585" s="313"/>
      <c r="K585" s="313"/>
      <c r="L585" s="313"/>
      <c r="M585" s="313"/>
      <c r="N585" s="313"/>
      <c r="R585" s="314"/>
      <c r="S585" s="226"/>
    </row>
    <row r="586" spans="1:19" ht="12.75" customHeight="1">
      <c r="A586" s="224"/>
      <c r="C586" s="312"/>
      <c r="D586" s="312"/>
      <c r="F586" s="313"/>
      <c r="G586" s="313"/>
      <c r="H586" s="313"/>
      <c r="I586" s="313"/>
      <c r="J586" s="313"/>
      <c r="K586" s="313"/>
      <c r="L586" s="313"/>
      <c r="M586" s="313"/>
      <c r="N586" s="313"/>
      <c r="R586" s="314"/>
      <c r="S586" s="226"/>
    </row>
    <row r="587" spans="1:19" ht="12.75" customHeight="1">
      <c r="A587" s="224"/>
      <c r="C587" s="312"/>
      <c r="D587" s="312"/>
      <c r="F587" s="313"/>
      <c r="G587" s="313"/>
      <c r="H587" s="313"/>
      <c r="I587" s="313"/>
      <c r="J587" s="313"/>
      <c r="K587" s="313"/>
      <c r="L587" s="313"/>
      <c r="M587" s="313"/>
      <c r="N587" s="313"/>
      <c r="R587" s="314"/>
      <c r="S587" s="226"/>
    </row>
    <row r="588" spans="1:19" ht="12.75" customHeight="1">
      <c r="A588" s="224"/>
      <c r="C588" s="312"/>
      <c r="D588" s="312"/>
      <c r="F588" s="313"/>
      <c r="G588" s="313"/>
      <c r="H588" s="313"/>
      <c r="I588" s="313"/>
      <c r="J588" s="313"/>
      <c r="K588" s="313"/>
      <c r="L588" s="313"/>
      <c r="M588" s="313"/>
      <c r="N588" s="313"/>
      <c r="R588" s="314"/>
      <c r="S588" s="226"/>
    </row>
    <row r="589" spans="1:19" ht="13.5" thickBot="1">
      <c r="A589" s="277"/>
      <c r="B589" s="278"/>
      <c r="C589" s="278"/>
      <c r="D589" s="278"/>
      <c r="E589" s="278"/>
      <c r="F589" s="278"/>
      <c r="G589" s="278"/>
      <c r="H589" s="278"/>
      <c r="I589" s="278"/>
      <c r="J589" s="278"/>
      <c r="K589" s="278"/>
      <c r="L589" s="278"/>
      <c r="M589" s="278"/>
      <c r="N589" s="278"/>
      <c r="O589" s="278"/>
      <c r="P589" s="278"/>
      <c r="Q589" s="278"/>
      <c r="R589" s="278"/>
      <c r="S589" s="266"/>
    </row>
  </sheetData>
  <customSheetViews>
    <customSheetView guid="{A548D9BF-F214-4557-A580-E91DD1CEBC4E}" scale="75" fitToPage="1" printArea="1" hiddenRows="1" hiddenColumns="1" state="hidden" showRuler="0">
      <selection activeCell="B1" sqref="B1"/>
      <pageMargins left="0" right="0" top="0" bottom="0" header="0" footer="0"/>
      <printOptions verticalCentered="1"/>
      <pageSetup paperSize="8" scale="56"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printArea="1" hiddenRows="1" showRuler="0">
      <selection activeCell="B1" sqref="B1"/>
      <pageMargins left="0" right="0" top="0" bottom="0" header="0" footer="0"/>
      <printOptions verticalCentered="1"/>
      <pageSetup paperSize="8" orientation="portrait" r:id="rId2"/>
      <headerFooter alignWithMargins="0">
        <oddHeader>&amp;L&amp;G&amp;RFX7210 Cerberus Quantities Tool</oddHeader>
        <oddFooter>&amp;LBuilding Technologies
Fire Safety + Security Products&amp;R&amp;F
&amp;D</oddFooter>
      </headerFooter>
    </customSheetView>
  </customSheetViews>
  <mergeCells count="278">
    <mergeCell ref="C396:D396"/>
    <mergeCell ref="E396:F396"/>
    <mergeCell ref="G396:H396"/>
    <mergeCell ref="I396:J396"/>
    <mergeCell ref="K396:L396"/>
    <mergeCell ref="M396:N396"/>
    <mergeCell ref="O396:P396"/>
    <mergeCell ref="Q396:R396"/>
    <mergeCell ref="C534:R534"/>
    <mergeCell ref="C492:R492"/>
    <mergeCell ref="C517:R517"/>
    <mergeCell ref="C518:D518"/>
    <mergeCell ref="E518:F518"/>
    <mergeCell ref="G518:H518"/>
    <mergeCell ref="I518:J518"/>
    <mergeCell ref="K518:L518"/>
    <mergeCell ref="M518:N518"/>
    <mergeCell ref="O518:P518"/>
    <mergeCell ref="Q518:R518"/>
    <mergeCell ref="C490:D490"/>
    <mergeCell ref="E490:F490"/>
    <mergeCell ref="G490:H490"/>
    <mergeCell ref="I490:J490"/>
    <mergeCell ref="K490:L490"/>
    <mergeCell ref="C583:D583"/>
    <mergeCell ref="E583:F583"/>
    <mergeCell ref="G583:H583"/>
    <mergeCell ref="I583:J583"/>
    <mergeCell ref="K583:L583"/>
    <mergeCell ref="M583:N583"/>
    <mergeCell ref="O583:P583"/>
    <mergeCell ref="Q583:R583"/>
    <mergeCell ref="Q539:R539"/>
    <mergeCell ref="C551:R551"/>
    <mergeCell ref="C552:R552"/>
    <mergeCell ref="C535:R535"/>
    <mergeCell ref="C536:R536"/>
    <mergeCell ref="C538:R538"/>
    <mergeCell ref="C539:D539"/>
    <mergeCell ref="E539:F539"/>
    <mergeCell ref="G539:H539"/>
    <mergeCell ref="I539:J539"/>
    <mergeCell ref="K539:L539"/>
    <mergeCell ref="M539:N539"/>
    <mergeCell ref="U80:W80"/>
    <mergeCell ref="C581:R581"/>
    <mergeCell ref="C579:R579"/>
    <mergeCell ref="M555:N555"/>
    <mergeCell ref="O555:P555"/>
    <mergeCell ref="Q555:R555"/>
    <mergeCell ref="C571:R571"/>
    <mergeCell ref="C572:R572"/>
    <mergeCell ref="C578:D578"/>
    <mergeCell ref="E578:F578"/>
    <mergeCell ref="G578:H578"/>
    <mergeCell ref="C554:R554"/>
    <mergeCell ref="C555:D555"/>
    <mergeCell ref="E555:F555"/>
    <mergeCell ref="G555:H555"/>
    <mergeCell ref="I555:J555"/>
    <mergeCell ref="K555:L555"/>
    <mergeCell ref="I578:J578"/>
    <mergeCell ref="K578:L578"/>
    <mergeCell ref="O539:P539"/>
    <mergeCell ref="C576:R576"/>
    <mergeCell ref="M578:N578"/>
    <mergeCell ref="O578:P578"/>
    <mergeCell ref="Q578:R578"/>
    <mergeCell ref="X80:Z80"/>
    <mergeCell ref="V81:W81"/>
    <mergeCell ref="U81:U82"/>
    <mergeCell ref="X81:X82"/>
    <mergeCell ref="Y81:Z81"/>
    <mergeCell ref="C466:D466"/>
    <mergeCell ref="E466:F466"/>
    <mergeCell ref="G466:H466"/>
    <mergeCell ref="I466:J466"/>
    <mergeCell ref="K466:L466"/>
    <mergeCell ref="M466:N466"/>
    <mergeCell ref="O466:P466"/>
    <mergeCell ref="Q466:R466"/>
    <mergeCell ref="C448:D448"/>
    <mergeCell ref="E448:F448"/>
    <mergeCell ref="G448:H448"/>
    <mergeCell ref="I448:J448"/>
    <mergeCell ref="K448:L448"/>
    <mergeCell ref="M448:N448"/>
    <mergeCell ref="O448:P448"/>
    <mergeCell ref="Q448:R448"/>
    <mergeCell ref="O415:P415"/>
    <mergeCell ref="Q415:R415"/>
    <mergeCell ref="C416:D416"/>
    <mergeCell ref="M490:N490"/>
    <mergeCell ref="O490:P490"/>
    <mergeCell ref="Q490:R490"/>
    <mergeCell ref="O491:P491"/>
    <mergeCell ref="Q491:R491"/>
    <mergeCell ref="C491:D491"/>
    <mergeCell ref="E491:F491"/>
    <mergeCell ref="G491:H491"/>
    <mergeCell ref="I491:J491"/>
    <mergeCell ref="K491:L491"/>
    <mergeCell ref="M491:N491"/>
    <mergeCell ref="C479:D479"/>
    <mergeCell ref="E479:F479"/>
    <mergeCell ref="G479:H479"/>
    <mergeCell ref="I479:J479"/>
    <mergeCell ref="K479:L479"/>
    <mergeCell ref="M479:N479"/>
    <mergeCell ref="O479:P479"/>
    <mergeCell ref="Q479:R479"/>
    <mergeCell ref="C480:R480"/>
    <mergeCell ref="C476:R476"/>
    <mergeCell ref="C477:D477"/>
    <mergeCell ref="E477:F477"/>
    <mergeCell ref="G477:H477"/>
    <mergeCell ref="I477:J477"/>
    <mergeCell ref="K477:L477"/>
    <mergeCell ref="M477:N477"/>
    <mergeCell ref="O477:P477"/>
    <mergeCell ref="Q477:R477"/>
    <mergeCell ref="A474:S474"/>
    <mergeCell ref="C435:R435"/>
    <mergeCell ref="C436:F436"/>
    <mergeCell ref="G436:J436"/>
    <mergeCell ref="K436:N436"/>
    <mergeCell ref="O436:R436"/>
    <mergeCell ref="C417:D417"/>
    <mergeCell ref="E417:F417"/>
    <mergeCell ref="G417:H417"/>
    <mergeCell ref="C437:D437"/>
    <mergeCell ref="E437:F437"/>
    <mergeCell ref="G437:H437"/>
    <mergeCell ref="I437:J437"/>
    <mergeCell ref="K437:L437"/>
    <mergeCell ref="M437:N437"/>
    <mergeCell ref="O437:P437"/>
    <mergeCell ref="Q437:R437"/>
    <mergeCell ref="I417:J417"/>
    <mergeCell ref="K417:L417"/>
    <mergeCell ref="M417:N417"/>
    <mergeCell ref="E416:F416"/>
    <mergeCell ref="G416:H416"/>
    <mergeCell ref="I416:J416"/>
    <mergeCell ref="K416:L416"/>
    <mergeCell ref="O417:P417"/>
    <mergeCell ref="Q417:R417"/>
    <mergeCell ref="C414:D414"/>
    <mergeCell ref="E414:F414"/>
    <mergeCell ref="G414:H414"/>
    <mergeCell ref="I414:J414"/>
    <mergeCell ref="K414:L414"/>
    <mergeCell ref="M414:N414"/>
    <mergeCell ref="O414:P414"/>
    <mergeCell ref="Q414:R414"/>
    <mergeCell ref="M416:N416"/>
    <mergeCell ref="O416:P416"/>
    <mergeCell ref="Q416:R416"/>
    <mergeCell ref="C415:D415"/>
    <mergeCell ref="E415:F415"/>
    <mergeCell ref="G415:H415"/>
    <mergeCell ref="I415:J415"/>
    <mergeCell ref="K415:L415"/>
    <mergeCell ref="M415:N415"/>
    <mergeCell ref="C406:R406"/>
    <mergeCell ref="C407:D407"/>
    <mergeCell ref="E407:F407"/>
    <mergeCell ref="G407:H407"/>
    <mergeCell ref="I407:J407"/>
    <mergeCell ref="K407:L407"/>
    <mergeCell ref="M407:N407"/>
    <mergeCell ref="O407:P407"/>
    <mergeCell ref="Q407:R407"/>
    <mergeCell ref="C401:D401"/>
    <mergeCell ref="E401:F401"/>
    <mergeCell ref="G401:H401"/>
    <mergeCell ref="I401:J401"/>
    <mergeCell ref="K401:L401"/>
    <mergeCell ref="M401:N401"/>
    <mergeCell ref="O401:P401"/>
    <mergeCell ref="Q401:R401"/>
    <mergeCell ref="A404:S404"/>
    <mergeCell ref="C392:D392"/>
    <mergeCell ref="E392:F392"/>
    <mergeCell ref="G392:H392"/>
    <mergeCell ref="I392:J392"/>
    <mergeCell ref="K392:L392"/>
    <mergeCell ref="M392:N392"/>
    <mergeCell ref="O392:P392"/>
    <mergeCell ref="Q392:R392"/>
    <mergeCell ref="C398:D398"/>
    <mergeCell ref="E398:F398"/>
    <mergeCell ref="G398:H398"/>
    <mergeCell ref="I398:J398"/>
    <mergeCell ref="K398:L398"/>
    <mergeCell ref="M398:N398"/>
    <mergeCell ref="O398:P398"/>
    <mergeCell ref="Q398:R398"/>
    <mergeCell ref="C394:D394"/>
    <mergeCell ref="E394:F394"/>
    <mergeCell ref="G394:H394"/>
    <mergeCell ref="I394:J394"/>
    <mergeCell ref="K394:L394"/>
    <mergeCell ref="M394:N394"/>
    <mergeCell ref="O394:P394"/>
    <mergeCell ref="Q394:R394"/>
    <mergeCell ref="C386:D386"/>
    <mergeCell ref="E386:F386"/>
    <mergeCell ref="G386:H386"/>
    <mergeCell ref="I386:J386"/>
    <mergeCell ref="K386:L386"/>
    <mergeCell ref="M386:N386"/>
    <mergeCell ref="O386:P386"/>
    <mergeCell ref="Q386:R386"/>
    <mergeCell ref="C390:D390"/>
    <mergeCell ref="E390:F390"/>
    <mergeCell ref="G390:H390"/>
    <mergeCell ref="I390:J390"/>
    <mergeCell ref="K390:L390"/>
    <mergeCell ref="M390:N390"/>
    <mergeCell ref="O390:P390"/>
    <mergeCell ref="Q390:R390"/>
    <mergeCell ref="O384:P384"/>
    <mergeCell ref="Q384:R384"/>
    <mergeCell ref="C385:D385"/>
    <mergeCell ref="E385:F385"/>
    <mergeCell ref="G385:H385"/>
    <mergeCell ref="I385:J385"/>
    <mergeCell ref="K385:L385"/>
    <mergeCell ref="M385:N385"/>
    <mergeCell ref="O385:P385"/>
    <mergeCell ref="Q385:R385"/>
    <mergeCell ref="B351:N351"/>
    <mergeCell ref="C361:D361"/>
    <mergeCell ref="C342:D342"/>
    <mergeCell ref="E342:F342"/>
    <mergeCell ref="G342:H342"/>
    <mergeCell ref="I342:J342"/>
    <mergeCell ref="C384:D384"/>
    <mergeCell ref="E384:F384"/>
    <mergeCell ref="G384:H384"/>
    <mergeCell ref="I384:J384"/>
    <mergeCell ref="K384:L384"/>
    <mergeCell ref="M384:N384"/>
    <mergeCell ref="C382:D382"/>
    <mergeCell ref="E382:F382"/>
    <mergeCell ref="G382:H382"/>
    <mergeCell ref="I382:J382"/>
    <mergeCell ref="K382:L382"/>
    <mergeCell ref="M382:N382"/>
    <mergeCell ref="K342:L342"/>
    <mergeCell ref="M342:N342"/>
    <mergeCell ref="O382:P382"/>
    <mergeCell ref="Q382:R382"/>
    <mergeCell ref="E361:F361"/>
    <mergeCell ref="G361:H361"/>
    <mergeCell ref="I361:J361"/>
    <mergeCell ref="K361:L361"/>
    <mergeCell ref="M361:N361"/>
    <mergeCell ref="O361:P361"/>
    <mergeCell ref="Q361:R361"/>
    <mergeCell ref="B332:N332"/>
    <mergeCell ref="Q342:R342"/>
    <mergeCell ref="O342:P342"/>
    <mergeCell ref="A46:S46"/>
    <mergeCell ref="C80:R80"/>
    <mergeCell ref="C81:F81"/>
    <mergeCell ref="G81:J81"/>
    <mergeCell ref="K81:N81"/>
    <mergeCell ref="O81:R81"/>
    <mergeCell ref="C82:D82"/>
    <mergeCell ref="E82:F82"/>
    <mergeCell ref="G82:H82"/>
    <mergeCell ref="I82:J82"/>
    <mergeCell ref="K82:L82"/>
    <mergeCell ref="M82:N82"/>
    <mergeCell ref="O82:P82"/>
    <mergeCell ref="Q82:R82"/>
  </mergeCells>
  <printOptions verticalCentered="1"/>
  <pageMargins left="0.78740157480314965" right="0.78740157480314965" top="0.78740157480314965" bottom="0.78740157480314965" header="0.39370078740157483" footer="0.39370078740157483"/>
  <pageSetup paperSize="8" scale="56" orientation="portrait" r:id="rId3"/>
  <headerFooter alignWithMargins="0">
    <oddHeader>&amp;L&amp;G&amp;RFX7210 Cerberus Quantities Tool</oddHeader>
    <oddFooter>&amp;LBuilding Technologies
Fire Safety + Security Products&amp;R&amp;F
&amp;D</oddFooter>
  </headerFooter>
  <drawing r:id="rId4"/>
  <legacyDrawing r:id="rId5"/>
  <legacyDrawingHF r:id="rId6"/>
  <oleObjects>
    <mc:AlternateContent xmlns:mc="http://schemas.openxmlformats.org/markup-compatibility/2006">
      <mc:Choice Requires="x14">
        <oleObject progId="AcroExch.Document.2017" dvAspect="DVASPECT_ICON" shapeId="1084479" r:id="rId7">
          <objectPr defaultSize="0" autoPict="0" r:id="rId8">
            <anchor moveWithCells="1">
              <from>
                <xdr:col>2</xdr:col>
                <xdr:colOff>200025</xdr:colOff>
                <xdr:row>25</xdr:row>
                <xdr:rowOff>38100</xdr:rowOff>
              </from>
              <to>
                <xdr:col>3</xdr:col>
                <xdr:colOff>419100</xdr:colOff>
                <xdr:row>28</xdr:row>
                <xdr:rowOff>142875</xdr:rowOff>
              </to>
            </anchor>
          </objectPr>
        </oleObject>
      </mc:Choice>
      <mc:Fallback>
        <oleObject progId="AcroExch.Document.2017" dvAspect="DVASPECT_ICON" shapeId="1084479" r:id="rId7"/>
      </mc:Fallback>
    </mc:AlternateContent>
  </oleObjects>
  <controls>
    <mc:AlternateContent xmlns:mc="http://schemas.openxmlformats.org/markup-compatibility/2006">
      <mc:Choice Requires="x14">
        <control shapeId="1084417" r:id="rId9" name="ChangeLoopExtensionState">
          <controlPr defaultSize="0" autoLine="0" r:id="rId10">
            <anchor moveWithCells="1" sizeWithCells="1">
              <from>
                <xdr:col>1</xdr:col>
                <xdr:colOff>2352675</xdr:colOff>
                <xdr:row>72</xdr:row>
                <xdr:rowOff>57150</xdr:rowOff>
              </from>
              <to>
                <xdr:col>1</xdr:col>
                <xdr:colOff>5400675</xdr:colOff>
                <xdr:row>72</xdr:row>
                <xdr:rowOff>419100</xdr:rowOff>
              </to>
            </anchor>
          </controlPr>
        </control>
      </mc:Choice>
      <mc:Fallback>
        <control shapeId="1084417" r:id="rId9" name="ChangeLoopExtensionState"/>
      </mc:Fallback>
    </mc:AlternateContent>
    <mc:AlternateContent xmlns:mc="http://schemas.openxmlformats.org/markup-compatibility/2006">
      <mc:Choice Requires="x14">
        <control shapeId="1084418" r:id="rId11" name="Loop2">
          <controlPr defaultSize="0" autoLine="0" r:id="rId12">
            <anchor moveWithCells="1" sizeWithCells="1">
              <from>
                <xdr:col>6</xdr:col>
                <xdr:colOff>28575</xdr:colOff>
                <xdr:row>80</xdr:row>
                <xdr:rowOff>57150</xdr:rowOff>
              </from>
              <to>
                <xdr:col>7</xdr:col>
                <xdr:colOff>523875</xdr:colOff>
                <xdr:row>80</xdr:row>
                <xdr:rowOff>419100</xdr:rowOff>
              </to>
            </anchor>
          </controlPr>
        </control>
      </mc:Choice>
      <mc:Fallback>
        <control shapeId="1084418" r:id="rId11" name="Loop2"/>
      </mc:Fallback>
    </mc:AlternateContent>
    <mc:AlternateContent xmlns:mc="http://schemas.openxmlformats.org/markup-compatibility/2006">
      <mc:Choice Requires="x14">
        <control shapeId="1084419" r:id="rId13" name="Loop3">
          <controlPr defaultSize="0" autoLine="0" r:id="rId14">
            <anchor moveWithCells="1" sizeWithCells="1">
              <from>
                <xdr:col>10</xdr:col>
                <xdr:colOff>47625</xdr:colOff>
                <xdr:row>80</xdr:row>
                <xdr:rowOff>66675</xdr:rowOff>
              </from>
              <to>
                <xdr:col>11</xdr:col>
                <xdr:colOff>542925</xdr:colOff>
                <xdr:row>80</xdr:row>
                <xdr:rowOff>428625</xdr:rowOff>
              </to>
            </anchor>
          </controlPr>
        </control>
      </mc:Choice>
      <mc:Fallback>
        <control shapeId="1084419" r:id="rId13" name="Loop3"/>
      </mc:Fallback>
    </mc:AlternateContent>
    <mc:AlternateContent xmlns:mc="http://schemas.openxmlformats.org/markup-compatibility/2006">
      <mc:Choice Requires="x14">
        <control shapeId="1084420" r:id="rId15" name="Loop4">
          <controlPr defaultSize="0" autoLine="0" r:id="rId16">
            <anchor moveWithCells="1" sizeWithCells="1">
              <from>
                <xdr:col>14</xdr:col>
                <xdr:colOff>38100</xdr:colOff>
                <xdr:row>80</xdr:row>
                <xdr:rowOff>66675</xdr:rowOff>
              </from>
              <to>
                <xdr:col>15</xdr:col>
                <xdr:colOff>533400</xdr:colOff>
                <xdr:row>80</xdr:row>
                <xdr:rowOff>428625</xdr:rowOff>
              </to>
            </anchor>
          </controlPr>
        </control>
      </mc:Choice>
      <mc:Fallback>
        <control shapeId="1084420" r:id="rId15" name="Loop4"/>
      </mc:Fallback>
    </mc:AlternateContent>
    <mc:AlternateContent xmlns:mc="http://schemas.openxmlformats.org/markup-compatibility/2006">
      <mc:Choice Requires="x14">
        <control shapeId="1084422" r:id="rId17" name="Loop2_Calculation">
          <controlPr defaultSize="0" autoLine="0" r:id="rId18">
            <anchor moveWithCells="1" sizeWithCells="1">
              <from>
                <xdr:col>6</xdr:col>
                <xdr:colOff>38100</xdr:colOff>
                <xdr:row>435</xdr:row>
                <xdr:rowOff>57150</xdr:rowOff>
              </from>
              <to>
                <xdr:col>7</xdr:col>
                <xdr:colOff>533400</xdr:colOff>
                <xdr:row>435</xdr:row>
                <xdr:rowOff>419100</xdr:rowOff>
              </to>
            </anchor>
          </controlPr>
        </control>
      </mc:Choice>
      <mc:Fallback>
        <control shapeId="1084422" r:id="rId17" name="Loop2_Calculation"/>
      </mc:Fallback>
    </mc:AlternateContent>
    <mc:AlternateContent xmlns:mc="http://schemas.openxmlformats.org/markup-compatibility/2006">
      <mc:Choice Requires="x14">
        <control shapeId="1084423" r:id="rId19" name="Loop3_Calculation">
          <controlPr defaultSize="0" autoLine="0" r:id="rId20">
            <anchor moveWithCells="1" sizeWithCells="1">
              <from>
                <xdr:col>10</xdr:col>
                <xdr:colOff>47625</xdr:colOff>
                <xdr:row>435</xdr:row>
                <xdr:rowOff>57150</xdr:rowOff>
              </from>
              <to>
                <xdr:col>11</xdr:col>
                <xdr:colOff>542925</xdr:colOff>
                <xdr:row>435</xdr:row>
                <xdr:rowOff>419100</xdr:rowOff>
              </to>
            </anchor>
          </controlPr>
        </control>
      </mc:Choice>
      <mc:Fallback>
        <control shapeId="1084423" r:id="rId19" name="Loop3_Calculation"/>
      </mc:Fallback>
    </mc:AlternateContent>
    <mc:AlternateContent xmlns:mc="http://schemas.openxmlformats.org/markup-compatibility/2006">
      <mc:Choice Requires="x14">
        <control shapeId="1084424" r:id="rId21" name="Loop4_Calculation">
          <controlPr defaultSize="0" autoLine="0" r:id="rId22">
            <anchor moveWithCells="1" sizeWithCells="1">
              <from>
                <xdr:col>14</xdr:col>
                <xdr:colOff>38100</xdr:colOff>
                <xdr:row>435</xdr:row>
                <xdr:rowOff>57150</xdr:rowOff>
              </from>
              <to>
                <xdr:col>15</xdr:col>
                <xdr:colOff>533400</xdr:colOff>
                <xdr:row>435</xdr:row>
                <xdr:rowOff>419100</xdr:rowOff>
              </to>
            </anchor>
          </controlPr>
        </control>
      </mc:Choice>
      <mc:Fallback>
        <control shapeId="1084424" r:id="rId21" name="Loop4_Calculation"/>
      </mc:Fallback>
    </mc:AlternateContent>
    <mc:AlternateContent xmlns:mc="http://schemas.openxmlformats.org/markup-compatibility/2006">
      <mc:Choice Requires="x14">
        <control shapeId="1084425" r:id="rId23" name="CheckBox_1_1_Ex1">
          <controlPr defaultSize="0" autoLine="0" linkedCell="C342" r:id="rId24">
            <anchor moveWithCells="1" sizeWithCells="1">
              <from>
                <xdr:col>2</xdr:col>
                <xdr:colOff>28575</xdr:colOff>
                <xdr:row>332</xdr:row>
                <xdr:rowOff>28575</xdr:rowOff>
              </from>
              <to>
                <xdr:col>3</xdr:col>
                <xdr:colOff>561975</xdr:colOff>
                <xdr:row>333</xdr:row>
                <xdr:rowOff>0</xdr:rowOff>
              </to>
            </anchor>
          </controlPr>
        </control>
      </mc:Choice>
      <mc:Fallback>
        <control shapeId="1084425" r:id="rId23" name="CheckBox_1_1_Ex1"/>
      </mc:Fallback>
    </mc:AlternateContent>
    <mc:AlternateContent xmlns:mc="http://schemas.openxmlformats.org/markup-compatibility/2006">
      <mc:Choice Requires="x14">
        <control shapeId="1084426" r:id="rId25" name="CheckBox_4_2_Ex">
          <controlPr defaultSize="0" autoLine="0" linkedCell="Q342" r:id="rId26">
            <anchor moveWithCells="1" sizeWithCells="1">
              <from>
                <xdr:col>16</xdr:col>
                <xdr:colOff>28575</xdr:colOff>
                <xdr:row>332</xdr:row>
                <xdr:rowOff>28575</xdr:rowOff>
              </from>
              <to>
                <xdr:col>17</xdr:col>
                <xdr:colOff>561975</xdr:colOff>
                <xdr:row>333</xdr:row>
                <xdr:rowOff>0</xdr:rowOff>
              </to>
            </anchor>
          </controlPr>
        </control>
      </mc:Choice>
      <mc:Fallback>
        <control shapeId="1084426" r:id="rId25" name="CheckBox_4_2_Ex"/>
      </mc:Fallback>
    </mc:AlternateContent>
    <mc:AlternateContent xmlns:mc="http://schemas.openxmlformats.org/markup-compatibility/2006">
      <mc:Choice Requires="x14">
        <control shapeId="1084427" r:id="rId27" name="CheckBox_1_2_Ex">
          <controlPr defaultSize="0" autoLine="0" linkedCell="E342" r:id="rId28">
            <anchor moveWithCells="1" sizeWithCells="1">
              <from>
                <xdr:col>4</xdr:col>
                <xdr:colOff>28575</xdr:colOff>
                <xdr:row>332</xdr:row>
                <xdr:rowOff>28575</xdr:rowOff>
              </from>
              <to>
                <xdr:col>5</xdr:col>
                <xdr:colOff>561975</xdr:colOff>
                <xdr:row>333</xdr:row>
                <xdr:rowOff>0</xdr:rowOff>
              </to>
            </anchor>
          </controlPr>
        </control>
      </mc:Choice>
      <mc:Fallback>
        <control shapeId="1084427" r:id="rId27" name="CheckBox_1_2_Ex"/>
      </mc:Fallback>
    </mc:AlternateContent>
    <mc:AlternateContent xmlns:mc="http://schemas.openxmlformats.org/markup-compatibility/2006">
      <mc:Choice Requires="x14">
        <control shapeId="1084428" r:id="rId29" name="CheckBox_2_1_Ex1">
          <controlPr defaultSize="0" autoLine="0" linkedCell="G342" r:id="rId30">
            <anchor moveWithCells="1" sizeWithCells="1">
              <from>
                <xdr:col>6</xdr:col>
                <xdr:colOff>28575</xdr:colOff>
                <xdr:row>332</xdr:row>
                <xdr:rowOff>28575</xdr:rowOff>
              </from>
              <to>
                <xdr:col>7</xdr:col>
                <xdr:colOff>561975</xdr:colOff>
                <xdr:row>333</xdr:row>
                <xdr:rowOff>0</xdr:rowOff>
              </to>
            </anchor>
          </controlPr>
        </control>
      </mc:Choice>
      <mc:Fallback>
        <control shapeId="1084428" r:id="rId29" name="CheckBox_2_1_Ex1"/>
      </mc:Fallback>
    </mc:AlternateContent>
    <mc:AlternateContent xmlns:mc="http://schemas.openxmlformats.org/markup-compatibility/2006">
      <mc:Choice Requires="x14">
        <control shapeId="1084429" r:id="rId31" name="CheckBox_2_2_Ex">
          <controlPr defaultSize="0" autoLine="0" linkedCell="I342" r:id="rId32">
            <anchor moveWithCells="1" sizeWithCells="1">
              <from>
                <xdr:col>8</xdr:col>
                <xdr:colOff>28575</xdr:colOff>
                <xdr:row>332</xdr:row>
                <xdr:rowOff>28575</xdr:rowOff>
              </from>
              <to>
                <xdr:col>9</xdr:col>
                <xdr:colOff>561975</xdr:colOff>
                <xdr:row>333</xdr:row>
                <xdr:rowOff>0</xdr:rowOff>
              </to>
            </anchor>
          </controlPr>
        </control>
      </mc:Choice>
      <mc:Fallback>
        <control shapeId="1084429" r:id="rId31" name="CheckBox_2_2_Ex"/>
      </mc:Fallback>
    </mc:AlternateContent>
    <mc:AlternateContent xmlns:mc="http://schemas.openxmlformats.org/markup-compatibility/2006">
      <mc:Choice Requires="x14">
        <control shapeId="1084430" r:id="rId33" name="CheckBox_3_1_Ex1">
          <controlPr defaultSize="0" autoLine="0" linkedCell="K342" r:id="rId34">
            <anchor moveWithCells="1" sizeWithCells="1">
              <from>
                <xdr:col>10</xdr:col>
                <xdr:colOff>28575</xdr:colOff>
                <xdr:row>332</xdr:row>
                <xdr:rowOff>28575</xdr:rowOff>
              </from>
              <to>
                <xdr:col>11</xdr:col>
                <xdr:colOff>561975</xdr:colOff>
                <xdr:row>333</xdr:row>
                <xdr:rowOff>0</xdr:rowOff>
              </to>
            </anchor>
          </controlPr>
        </control>
      </mc:Choice>
      <mc:Fallback>
        <control shapeId="1084430" r:id="rId33" name="CheckBox_3_1_Ex1"/>
      </mc:Fallback>
    </mc:AlternateContent>
    <mc:AlternateContent xmlns:mc="http://schemas.openxmlformats.org/markup-compatibility/2006">
      <mc:Choice Requires="x14">
        <control shapeId="1084431" r:id="rId35" name="CheckBox_3_2_Ex">
          <controlPr defaultSize="0" autoLine="0" linkedCell="M342" r:id="rId36">
            <anchor moveWithCells="1" sizeWithCells="1">
              <from>
                <xdr:col>12</xdr:col>
                <xdr:colOff>19050</xdr:colOff>
                <xdr:row>332</xdr:row>
                <xdr:rowOff>28575</xdr:rowOff>
              </from>
              <to>
                <xdr:col>13</xdr:col>
                <xdr:colOff>552450</xdr:colOff>
                <xdr:row>333</xdr:row>
                <xdr:rowOff>0</xdr:rowOff>
              </to>
            </anchor>
          </controlPr>
        </control>
      </mc:Choice>
      <mc:Fallback>
        <control shapeId="1084431" r:id="rId35" name="CheckBox_3_2_Ex"/>
      </mc:Fallback>
    </mc:AlternateContent>
    <mc:AlternateContent xmlns:mc="http://schemas.openxmlformats.org/markup-compatibility/2006">
      <mc:Choice Requires="x14">
        <control shapeId="1084432" r:id="rId37" name="CheckBox_4_1_Ex1">
          <controlPr defaultSize="0" autoLine="0" linkedCell="O342" r:id="rId38">
            <anchor moveWithCells="1" sizeWithCells="1">
              <from>
                <xdr:col>14</xdr:col>
                <xdr:colOff>28575</xdr:colOff>
                <xdr:row>332</xdr:row>
                <xdr:rowOff>28575</xdr:rowOff>
              </from>
              <to>
                <xdr:col>15</xdr:col>
                <xdr:colOff>561975</xdr:colOff>
                <xdr:row>333</xdr:row>
                <xdr:rowOff>0</xdr:rowOff>
              </to>
            </anchor>
          </controlPr>
        </control>
      </mc:Choice>
      <mc:Fallback>
        <control shapeId="1084432" r:id="rId37" name="CheckBox_4_1_Ex1"/>
      </mc:Fallback>
    </mc:AlternateContent>
    <mc:AlternateContent xmlns:mc="http://schemas.openxmlformats.org/markup-compatibility/2006">
      <mc:Choice Requires="x14">
        <control shapeId="1084433" r:id="rId39" name="CheckBox_1_1_Ex2">
          <controlPr defaultSize="0" disabled="1" autoLine="0" linkedCell="C361" r:id="rId40">
            <anchor moveWithCells="1" sizeWithCells="1">
              <from>
                <xdr:col>2</xdr:col>
                <xdr:colOff>28575</xdr:colOff>
                <xdr:row>351</xdr:row>
                <xdr:rowOff>28575</xdr:rowOff>
              </from>
              <to>
                <xdr:col>3</xdr:col>
                <xdr:colOff>561975</xdr:colOff>
                <xdr:row>352</xdr:row>
                <xdr:rowOff>0</xdr:rowOff>
              </to>
            </anchor>
          </controlPr>
        </control>
      </mc:Choice>
      <mc:Fallback>
        <control shapeId="1084433" r:id="rId39" name="CheckBox_1_1_Ex2"/>
      </mc:Fallback>
    </mc:AlternateContent>
    <mc:AlternateContent xmlns:mc="http://schemas.openxmlformats.org/markup-compatibility/2006">
      <mc:Choice Requires="x14">
        <control shapeId="1084434" r:id="rId41" name="CheckBox_2_1_Ex2">
          <controlPr defaultSize="0" disabled="1" autoLine="0" linkedCell="G361" r:id="rId42">
            <anchor moveWithCells="1" sizeWithCells="1">
              <from>
                <xdr:col>6</xdr:col>
                <xdr:colOff>28575</xdr:colOff>
                <xdr:row>351</xdr:row>
                <xdr:rowOff>28575</xdr:rowOff>
              </from>
              <to>
                <xdr:col>7</xdr:col>
                <xdr:colOff>561975</xdr:colOff>
                <xdr:row>352</xdr:row>
                <xdr:rowOff>0</xdr:rowOff>
              </to>
            </anchor>
          </controlPr>
        </control>
      </mc:Choice>
      <mc:Fallback>
        <control shapeId="1084434" r:id="rId41" name="CheckBox_2_1_Ex2"/>
      </mc:Fallback>
    </mc:AlternateContent>
    <mc:AlternateContent xmlns:mc="http://schemas.openxmlformats.org/markup-compatibility/2006">
      <mc:Choice Requires="x14">
        <control shapeId="1084435" r:id="rId43" name="CheckBox_3_1_Ex2">
          <controlPr defaultSize="0" disabled="1" autoLine="0" linkedCell="K361" r:id="rId44">
            <anchor moveWithCells="1" sizeWithCells="1">
              <from>
                <xdr:col>10</xdr:col>
                <xdr:colOff>28575</xdr:colOff>
                <xdr:row>351</xdr:row>
                <xdr:rowOff>28575</xdr:rowOff>
              </from>
              <to>
                <xdr:col>11</xdr:col>
                <xdr:colOff>561975</xdr:colOff>
                <xdr:row>352</xdr:row>
                <xdr:rowOff>0</xdr:rowOff>
              </to>
            </anchor>
          </controlPr>
        </control>
      </mc:Choice>
      <mc:Fallback>
        <control shapeId="1084435" r:id="rId43" name="CheckBox_3_1_Ex2"/>
      </mc:Fallback>
    </mc:AlternateContent>
    <mc:AlternateContent xmlns:mc="http://schemas.openxmlformats.org/markup-compatibility/2006">
      <mc:Choice Requires="x14">
        <control shapeId="1084436" r:id="rId45" name="CheckBox_4_1_Ex2">
          <controlPr defaultSize="0" disabled="1" autoLine="0" linkedCell="O361" r:id="rId46">
            <anchor moveWithCells="1" sizeWithCells="1">
              <from>
                <xdr:col>14</xdr:col>
                <xdr:colOff>28575</xdr:colOff>
                <xdr:row>351</xdr:row>
                <xdr:rowOff>28575</xdr:rowOff>
              </from>
              <to>
                <xdr:col>15</xdr:col>
                <xdr:colOff>561975</xdr:colOff>
                <xdr:row>352</xdr:row>
                <xdr:rowOff>0</xdr:rowOff>
              </to>
            </anchor>
          </controlPr>
        </control>
      </mc:Choice>
      <mc:Fallback>
        <control shapeId="1084436" r:id="rId45" name="CheckBox_4_1_Ex2"/>
      </mc:Fallback>
    </mc:AlternateContent>
    <mc:AlternateContent xmlns:mc="http://schemas.openxmlformats.org/markup-compatibility/2006">
      <mc:Choice Requires="x14">
        <control shapeId="1084437" r:id="rId47" name="AlarmIndicator">
          <controlPr defaultSize="0" autoLine="0" autoPict="0" r:id="rId48">
            <anchor moveWithCells="1">
              <from>
                <xdr:col>1</xdr:col>
                <xdr:colOff>2352675</xdr:colOff>
                <xdr:row>60</xdr:row>
                <xdr:rowOff>66675</xdr:rowOff>
              </from>
              <to>
                <xdr:col>1</xdr:col>
                <xdr:colOff>5400675</xdr:colOff>
                <xdr:row>60</xdr:row>
                <xdr:rowOff>428625</xdr:rowOff>
              </to>
            </anchor>
          </controlPr>
        </control>
      </mc:Choice>
      <mc:Fallback>
        <control shapeId="1084437" r:id="rId47" name="AlarmIndicator"/>
      </mc:Fallback>
    </mc:AlternateContent>
    <mc:AlternateContent xmlns:mc="http://schemas.openxmlformats.org/markup-compatibility/2006">
      <mc:Choice Requires="x14">
        <control shapeId="1084438" r:id="rId49" name="Loop1_Calculation">
          <controlPr defaultSize="0" autoLine="0" r:id="rId50">
            <anchor moveWithCells="1" sizeWithCells="1">
              <from>
                <xdr:col>2</xdr:col>
                <xdr:colOff>57150</xdr:colOff>
                <xdr:row>435</xdr:row>
                <xdr:rowOff>57150</xdr:rowOff>
              </from>
              <to>
                <xdr:col>3</xdr:col>
                <xdr:colOff>552450</xdr:colOff>
                <xdr:row>435</xdr:row>
                <xdr:rowOff>419100</xdr:rowOff>
              </to>
            </anchor>
          </controlPr>
        </control>
      </mc:Choice>
      <mc:Fallback>
        <control shapeId="1084438" r:id="rId49" name="Loop1_Calculation"/>
      </mc:Fallback>
    </mc:AlternateContent>
    <mc:AlternateContent xmlns:mc="http://schemas.openxmlformats.org/markup-compatibility/2006">
      <mc:Choice Requires="x14">
        <control shapeId="1084439" r:id="rId51" name="Loop1">
          <controlPr defaultSize="0" autoLine="0" r:id="rId52">
            <anchor moveWithCells="1" sizeWithCells="1">
              <from>
                <xdr:col>2</xdr:col>
                <xdr:colOff>66675</xdr:colOff>
                <xdr:row>80</xdr:row>
                <xdr:rowOff>57150</xdr:rowOff>
              </from>
              <to>
                <xdr:col>3</xdr:col>
                <xdr:colOff>561975</xdr:colOff>
                <xdr:row>80</xdr:row>
                <xdr:rowOff>419100</xdr:rowOff>
              </to>
            </anchor>
          </controlPr>
        </control>
      </mc:Choice>
      <mc:Fallback>
        <control shapeId="1084439" r:id="rId51" name="Loop1"/>
      </mc:Fallback>
    </mc:AlternateContent>
    <mc:AlternateContent xmlns:mc="http://schemas.openxmlformats.org/markup-compatibility/2006">
      <mc:Choice Requires="x14">
        <control shapeId="1084440" r:id="rId53" name="Calculate_FDnet_2">
          <controlPr defaultSize="0" autoLine="0" r:id="rId54">
            <anchor moveWithCells="1" sizeWithCells="1">
              <from>
                <xdr:col>1</xdr:col>
                <xdr:colOff>828675</xdr:colOff>
                <xdr:row>583</xdr:row>
                <xdr:rowOff>28575</xdr:rowOff>
              </from>
              <to>
                <xdr:col>1</xdr:col>
                <xdr:colOff>4638675</xdr:colOff>
                <xdr:row>587</xdr:row>
                <xdr:rowOff>142875</xdr:rowOff>
              </to>
            </anchor>
          </controlPr>
        </control>
      </mc:Choice>
      <mc:Fallback>
        <control shapeId="1084440" r:id="rId53" name="Calculate_FDnet_2"/>
      </mc:Fallback>
    </mc:AlternateContent>
    <mc:AlternateContent xmlns:mc="http://schemas.openxmlformats.org/markup-compatibility/2006">
      <mc:Choice Requires="x14">
        <control shapeId="1084441" r:id="rId55" name="ChooseCableTyp">
          <controlPr defaultSize="0" autoLine="0" autoPict="0" r:id="rId56">
            <anchor moveWithCells="1" sizeWithCells="1">
              <from>
                <xdr:col>1</xdr:col>
                <xdr:colOff>2352675</xdr:colOff>
                <xdr:row>405</xdr:row>
                <xdr:rowOff>28575</xdr:rowOff>
              </from>
              <to>
                <xdr:col>1</xdr:col>
                <xdr:colOff>5400675</xdr:colOff>
                <xdr:row>406</xdr:row>
                <xdr:rowOff>180975</xdr:rowOff>
              </to>
            </anchor>
          </controlPr>
        </control>
      </mc:Choice>
      <mc:Fallback>
        <control shapeId="1084441" r:id="rId55" name="ChooseCableTyp"/>
      </mc:Fallback>
    </mc:AlternateContent>
    <mc:AlternateContent xmlns:mc="http://schemas.openxmlformats.org/markup-compatibility/2006">
      <mc:Choice Requires="x14">
        <control shapeId="1084452" r:id="rId57" name="Calculate_FDnet_1">
          <controlPr defaultSize="0" autoLine="0" r:id="rId58">
            <anchor moveWithCells="1" sizeWithCells="1">
              <from>
                <xdr:col>1</xdr:col>
                <xdr:colOff>876300</xdr:colOff>
                <xdr:row>39</xdr:row>
                <xdr:rowOff>47625</xdr:rowOff>
              </from>
              <to>
                <xdr:col>1</xdr:col>
                <xdr:colOff>4686300</xdr:colOff>
                <xdr:row>44</xdr:row>
                <xdr:rowOff>0</xdr:rowOff>
              </to>
            </anchor>
          </controlPr>
        </control>
      </mc:Choice>
      <mc:Fallback>
        <control shapeId="1084452" r:id="rId57" name="Calculate_FDnet_1"/>
      </mc:Fallback>
    </mc:AlternateContent>
    <mc:AlternateContent xmlns:mc="http://schemas.openxmlformats.org/markup-compatibility/2006">
      <mc:Choice Requires="x14">
        <control shapeId="1084480" r:id="rId59" name="CurrentSelection">
          <controlPr defaultSize="0" autoLine="0" autoPict="0" r:id="rId60">
            <anchor moveWithCells="1" sizeWithCells="1">
              <from>
                <xdr:col>1</xdr:col>
                <xdr:colOff>2352675</xdr:colOff>
                <xdr:row>67</xdr:row>
                <xdr:rowOff>57150</xdr:rowOff>
              </from>
              <to>
                <xdr:col>1</xdr:col>
                <xdr:colOff>5400675</xdr:colOff>
                <xdr:row>67</xdr:row>
                <xdr:rowOff>419100</xdr:rowOff>
              </to>
            </anchor>
          </controlPr>
        </control>
      </mc:Choice>
      <mc:Fallback>
        <control shapeId="1084480" r:id="rId59" name="CurrentSelection"/>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Q422"/>
  <sheetViews>
    <sheetView showRuler="0" view="pageBreakPreview" zoomScale="75" zoomScaleNormal="70" zoomScaleSheetLayoutView="115" workbookViewId="0">
      <selection activeCell="F56" sqref="F56"/>
    </sheetView>
  </sheetViews>
  <sheetFormatPr defaultColWidth="11.42578125" defaultRowHeight="12.75"/>
  <cols>
    <col min="1" max="1" width="56.5703125" customWidth="1"/>
    <col min="2" max="2" width="24.7109375" customWidth="1"/>
    <col min="3" max="4" width="11.7109375" customWidth="1"/>
    <col min="5" max="5" width="63.5703125" customWidth="1"/>
    <col min="6" max="30" width="7.7109375" customWidth="1"/>
  </cols>
  <sheetData>
    <row r="1" spans="1:5" ht="16.5" thickBot="1">
      <c r="A1" s="32" t="s">
        <v>1081</v>
      </c>
      <c r="B1" s="32"/>
      <c r="C1" s="33"/>
      <c r="D1" s="33"/>
      <c r="E1" s="33"/>
    </row>
    <row r="3" spans="1:5">
      <c r="A3" t="s">
        <v>1082</v>
      </c>
      <c r="B3" t="s">
        <v>1083</v>
      </c>
      <c r="C3" s="35">
        <v>3300</v>
      </c>
      <c r="D3" t="s">
        <v>981</v>
      </c>
      <c r="E3" t="s">
        <v>1084</v>
      </c>
    </row>
    <row r="4" spans="1:5">
      <c r="A4" t="s">
        <v>1085</v>
      </c>
      <c r="B4" t="s">
        <v>1086</v>
      </c>
      <c r="C4" s="36">
        <v>5000</v>
      </c>
      <c r="D4" t="s">
        <v>981</v>
      </c>
      <c r="E4" t="s">
        <v>1087</v>
      </c>
    </row>
    <row r="5" spans="1:5">
      <c r="A5" s="962" t="s">
        <v>1088</v>
      </c>
      <c r="B5" t="s">
        <v>1089</v>
      </c>
      <c r="C5" s="36">
        <v>64</v>
      </c>
      <c r="D5" s="963" t="s">
        <v>1090</v>
      </c>
    </row>
    <row r="6" spans="1:5">
      <c r="A6" s="962" t="s">
        <v>1091</v>
      </c>
      <c r="B6" t="s">
        <v>1092</v>
      </c>
      <c r="C6" s="36">
        <v>252</v>
      </c>
      <c r="D6" s="963" t="s">
        <v>1090</v>
      </c>
      <c r="E6" t="s">
        <v>1093</v>
      </c>
    </row>
    <row r="7" spans="1:5">
      <c r="A7" s="962" t="s">
        <v>1094</v>
      </c>
      <c r="B7" t="s">
        <v>1095</v>
      </c>
      <c r="C7" s="36">
        <v>252</v>
      </c>
      <c r="D7" s="963" t="s">
        <v>1090</v>
      </c>
    </row>
    <row r="8" spans="1:5">
      <c r="A8" t="s">
        <v>1096</v>
      </c>
      <c r="B8" t="s">
        <v>1097</v>
      </c>
      <c r="C8" s="36">
        <v>0.5</v>
      </c>
      <c r="D8" t="s">
        <v>213</v>
      </c>
      <c r="E8" t="s">
        <v>1098</v>
      </c>
    </row>
    <row r="9" spans="1:5">
      <c r="A9" t="s">
        <v>1096</v>
      </c>
      <c r="B9" t="s">
        <v>1099</v>
      </c>
      <c r="C9" s="36">
        <v>0.88300000000000001</v>
      </c>
      <c r="D9" t="s">
        <v>213</v>
      </c>
      <c r="E9" t="s">
        <v>1100</v>
      </c>
    </row>
    <row r="10" spans="1:5">
      <c r="A10" t="s">
        <v>1101</v>
      </c>
      <c r="B10" t="s">
        <v>1102</v>
      </c>
      <c r="C10" s="35">
        <v>4.0000000000000001E-3</v>
      </c>
      <c r="D10" t="s">
        <v>213</v>
      </c>
      <c r="E10" t="s">
        <v>1103</v>
      </c>
    </row>
    <row r="11" spans="1:5">
      <c r="A11" t="s">
        <v>1104</v>
      </c>
      <c r="B11" t="s">
        <v>1105</v>
      </c>
      <c r="C11" s="35">
        <v>2.1999999999999999E-2</v>
      </c>
      <c r="D11" t="s">
        <v>213</v>
      </c>
    </row>
    <row r="12" spans="1:5">
      <c r="A12" t="s">
        <v>1106</v>
      </c>
      <c r="B12" t="s">
        <v>1107</v>
      </c>
      <c r="C12" s="35">
        <v>31</v>
      </c>
      <c r="D12" t="s">
        <v>402</v>
      </c>
    </row>
    <row r="13" spans="1:5">
      <c r="A13" s="57" t="s">
        <v>1108</v>
      </c>
      <c r="B13" s="57" t="s">
        <v>1109</v>
      </c>
      <c r="C13" s="35">
        <v>24</v>
      </c>
      <c r="D13" t="s">
        <v>402</v>
      </c>
    </row>
    <row r="14" spans="1:5">
      <c r="A14" t="s">
        <v>1110</v>
      </c>
      <c r="B14" t="s">
        <v>1111</v>
      </c>
      <c r="C14" s="35">
        <v>12</v>
      </c>
      <c r="D14" t="s">
        <v>402</v>
      </c>
    </row>
    <row r="15" spans="1:5">
      <c r="A15" s="57" t="s">
        <v>1112</v>
      </c>
      <c r="B15" s="57" t="s">
        <v>1113</v>
      </c>
      <c r="C15" s="660">
        <v>16</v>
      </c>
      <c r="D15" s="57" t="s">
        <v>402</v>
      </c>
    </row>
    <row r="16" spans="1:5">
      <c r="A16" t="s">
        <v>1114</v>
      </c>
      <c r="B16" t="s">
        <v>1115</v>
      </c>
      <c r="C16" s="35">
        <v>6</v>
      </c>
      <c r="D16" t="s">
        <v>402</v>
      </c>
    </row>
    <row r="17" spans="1:5">
      <c r="A17" t="s">
        <v>1116</v>
      </c>
      <c r="B17" s="57" t="s">
        <v>1117</v>
      </c>
      <c r="C17" s="35">
        <v>2.5000000000000001E-4</v>
      </c>
      <c r="D17" t="s">
        <v>213</v>
      </c>
    </row>
    <row r="18" spans="1:5">
      <c r="A18" t="s">
        <v>1118</v>
      </c>
      <c r="B18" s="57" t="s">
        <v>1119</v>
      </c>
      <c r="C18" s="35">
        <v>0.72</v>
      </c>
      <c r="E18" s="57" t="s">
        <v>1120</v>
      </c>
    </row>
    <row r="19" spans="1:5">
      <c r="A19" s="57" t="s">
        <v>1121</v>
      </c>
      <c r="B19" s="57" t="s">
        <v>1122</v>
      </c>
      <c r="C19" s="35">
        <v>2.0000000000000001E-4</v>
      </c>
      <c r="D19" t="s">
        <v>213</v>
      </c>
    </row>
    <row r="20" spans="1:5">
      <c r="A20" s="57" t="s">
        <v>1123</v>
      </c>
      <c r="B20" s="57" t="s">
        <v>1124</v>
      </c>
      <c r="C20" s="35">
        <v>10</v>
      </c>
    </row>
    <row r="21" spans="1:5">
      <c r="A21" s="57" t="s">
        <v>1125</v>
      </c>
      <c r="B21" s="57" t="s">
        <v>1126</v>
      </c>
      <c r="C21" s="35">
        <v>2.0000000000000001E-4</v>
      </c>
      <c r="D21" t="s">
        <v>213</v>
      </c>
    </row>
    <row r="22" spans="1:5">
      <c r="A22" s="57" t="s">
        <v>1127</v>
      </c>
      <c r="B22" s="57" t="s">
        <v>1128</v>
      </c>
      <c r="C22" s="35">
        <v>10</v>
      </c>
    </row>
    <row r="23" spans="1:5">
      <c r="A23" s="57" t="s">
        <v>1129</v>
      </c>
      <c r="B23" s="57" t="s">
        <v>1130</v>
      </c>
      <c r="C23" s="35">
        <v>1.1999999999999999E-3</v>
      </c>
      <c r="D23" t="s">
        <v>213</v>
      </c>
      <c r="E23" s="57" t="s">
        <v>1131</v>
      </c>
    </row>
    <row r="24" spans="1:5">
      <c r="A24" s="57" t="s">
        <v>1132</v>
      </c>
      <c r="B24" s="57" t="s">
        <v>1133</v>
      </c>
      <c r="C24" s="35">
        <v>32</v>
      </c>
      <c r="E24" t="s">
        <v>1134</v>
      </c>
    </row>
    <row r="25" spans="1:5">
      <c r="A25" s="57" t="s">
        <v>1135</v>
      </c>
      <c r="B25" s="57" t="s">
        <v>1136</v>
      </c>
      <c r="C25" s="35">
        <v>10</v>
      </c>
      <c r="E25" s="57" t="s">
        <v>1137</v>
      </c>
    </row>
    <row r="26" spans="1:5">
      <c r="A26" t="s">
        <v>1138</v>
      </c>
      <c r="B26" t="s">
        <v>1139</v>
      </c>
      <c r="C26" s="35">
        <v>0.75</v>
      </c>
    </row>
    <row r="27" spans="1:5">
      <c r="A27" t="s">
        <v>1140</v>
      </c>
      <c r="B27" t="s">
        <v>1141</v>
      </c>
      <c r="C27" s="35">
        <v>250</v>
      </c>
      <c r="D27" t="s">
        <v>1030</v>
      </c>
      <c r="E27" t="s">
        <v>1142</v>
      </c>
    </row>
    <row r="28" spans="1:5">
      <c r="A28" t="s">
        <v>1143</v>
      </c>
      <c r="B28" t="s">
        <v>1144</v>
      </c>
      <c r="C28" s="35">
        <v>240</v>
      </c>
      <c r="D28" t="s">
        <v>1030</v>
      </c>
      <c r="E28" t="s">
        <v>1145</v>
      </c>
    </row>
    <row r="29" spans="1:5">
      <c r="A29" t="s">
        <v>1146</v>
      </c>
      <c r="B29" t="s">
        <v>1147</v>
      </c>
      <c r="C29" s="660">
        <v>0.2</v>
      </c>
      <c r="D29" s="57" t="s">
        <v>1030</v>
      </c>
    </row>
    <row r="30" spans="1:5">
      <c r="A30" t="s">
        <v>1148</v>
      </c>
      <c r="B30" t="s">
        <v>1149</v>
      </c>
      <c r="C30" s="660">
        <v>0.1</v>
      </c>
      <c r="D30" s="57" t="s">
        <v>1030</v>
      </c>
    </row>
    <row r="31" spans="1:5">
      <c r="A31" t="s">
        <v>1150</v>
      </c>
      <c r="B31" t="s">
        <v>1151</v>
      </c>
      <c r="C31" s="35">
        <v>50</v>
      </c>
      <c r="D31" t="s">
        <v>1030</v>
      </c>
    </row>
    <row r="32" spans="1:5">
      <c r="A32" t="s">
        <v>1152</v>
      </c>
      <c r="B32" t="s">
        <v>1153</v>
      </c>
      <c r="C32" s="35">
        <v>500</v>
      </c>
      <c r="D32" t="s">
        <v>1015</v>
      </c>
    </row>
    <row r="33" spans="1:5">
      <c r="A33" t="s">
        <v>1154</v>
      </c>
      <c r="B33" t="s">
        <v>1155</v>
      </c>
      <c r="C33" s="35">
        <v>750</v>
      </c>
      <c r="D33" t="s">
        <v>1015</v>
      </c>
    </row>
    <row r="34" spans="1:5">
      <c r="A34" t="s">
        <v>1156</v>
      </c>
      <c r="B34" t="s">
        <v>1157</v>
      </c>
      <c r="C34" s="35">
        <v>1000</v>
      </c>
      <c r="D34" t="s">
        <v>1015</v>
      </c>
    </row>
    <row r="35" spans="1:5">
      <c r="A35" t="s">
        <v>1158</v>
      </c>
      <c r="B35" t="s">
        <v>1159</v>
      </c>
      <c r="C35" s="35">
        <v>30</v>
      </c>
      <c r="D35" t="s">
        <v>1090</v>
      </c>
    </row>
    <row r="36" spans="1:5">
      <c r="A36" t="s">
        <v>1160</v>
      </c>
      <c r="B36" t="s">
        <v>1161</v>
      </c>
      <c r="C36" s="35">
        <v>30</v>
      </c>
      <c r="D36" t="s">
        <v>1090</v>
      </c>
    </row>
    <row r="37" spans="1:5">
      <c r="A37" s="57" t="s">
        <v>1162</v>
      </c>
      <c r="B37" s="57" t="s">
        <v>1163</v>
      </c>
      <c r="C37" s="660">
        <v>50</v>
      </c>
      <c r="D37" t="s">
        <v>1090</v>
      </c>
    </row>
    <row r="38" spans="1:5">
      <c r="A38" s="57" t="s">
        <v>1164</v>
      </c>
      <c r="B38" s="57" t="s">
        <v>1165</v>
      </c>
      <c r="C38" s="35">
        <v>20</v>
      </c>
      <c r="D38" t="s">
        <v>1090</v>
      </c>
    </row>
    <row r="39" spans="1:5">
      <c r="A39" s="57" t="s">
        <v>1166</v>
      </c>
      <c r="B39" s="57" t="s">
        <v>1167</v>
      </c>
      <c r="C39" s="35">
        <v>8</v>
      </c>
      <c r="D39" t="s">
        <v>1090</v>
      </c>
    </row>
    <row r="42" spans="1:5">
      <c r="A42" s="6" t="s">
        <v>1168</v>
      </c>
    </row>
    <row r="43" spans="1:5">
      <c r="A43" t="s">
        <v>1169</v>
      </c>
      <c r="B43" s="57" t="s">
        <v>1170</v>
      </c>
      <c r="C43" s="35">
        <v>4.3E-3</v>
      </c>
      <c r="D43" t="s">
        <v>213</v>
      </c>
      <c r="E43" s="167" t="s">
        <v>1171</v>
      </c>
    </row>
    <row r="44" spans="1:5">
      <c r="A44" t="s">
        <v>1172</v>
      </c>
      <c r="B44" s="57" t="s">
        <v>1173</v>
      </c>
      <c r="C44" s="35">
        <v>13</v>
      </c>
      <c r="D44" t="s">
        <v>402</v>
      </c>
      <c r="E44" s="964" t="s">
        <v>1174</v>
      </c>
    </row>
    <row r="45" spans="1:5">
      <c r="A45" t="s">
        <v>1175</v>
      </c>
      <c r="B45" t="s">
        <v>1176</v>
      </c>
      <c r="C45" s="35">
        <v>440</v>
      </c>
      <c r="D45" t="s">
        <v>1030</v>
      </c>
      <c r="E45" s="964" t="s">
        <v>1177</v>
      </c>
    </row>
    <row r="46" spans="1:5">
      <c r="A46" s="57" t="s">
        <v>1178</v>
      </c>
      <c r="B46" s="57" t="s">
        <v>1179</v>
      </c>
      <c r="C46" s="35">
        <v>190</v>
      </c>
      <c r="D46" t="s">
        <v>1030</v>
      </c>
      <c r="E46" s="964" t="s">
        <v>1180</v>
      </c>
    </row>
    <row r="47" spans="1:5">
      <c r="A47" t="s">
        <v>1181</v>
      </c>
      <c r="B47" s="57" t="s">
        <v>1182</v>
      </c>
      <c r="C47" s="35">
        <v>1.25</v>
      </c>
      <c r="E47" s="964" t="s">
        <v>1183</v>
      </c>
    </row>
    <row r="48" spans="1:5">
      <c r="A48" s="57" t="s">
        <v>1184</v>
      </c>
      <c r="B48" s="57" t="s">
        <v>1185</v>
      </c>
      <c r="C48" s="35">
        <v>1.25</v>
      </c>
      <c r="E48" s="964" t="s">
        <v>1186</v>
      </c>
    </row>
    <row r="49" spans="1:5">
      <c r="A49" s="57" t="s">
        <v>1187</v>
      </c>
      <c r="B49" s="57" t="s">
        <v>1188</v>
      </c>
      <c r="C49" s="35">
        <v>1.4</v>
      </c>
      <c r="D49" t="s">
        <v>402</v>
      </c>
      <c r="E49" s="964" t="s">
        <v>1189</v>
      </c>
    </row>
    <row r="50" spans="1:5">
      <c r="A50" s="57" t="s">
        <v>1190</v>
      </c>
      <c r="B50" s="57" t="s">
        <v>1191</v>
      </c>
      <c r="C50" s="35">
        <v>200</v>
      </c>
      <c r="D50" t="s">
        <v>1015</v>
      </c>
      <c r="E50" s="964" t="s">
        <v>1192</v>
      </c>
    </row>
    <row r="51" spans="1:5">
      <c r="A51" s="57" t="s">
        <v>1193</v>
      </c>
      <c r="B51" s="57" t="s">
        <v>1194</v>
      </c>
      <c r="C51" s="35">
        <v>19</v>
      </c>
      <c r="D51" t="s">
        <v>402</v>
      </c>
      <c r="E51" s="964" t="s">
        <v>1195</v>
      </c>
    </row>
    <row r="52" spans="1:5">
      <c r="A52" s="57" t="s">
        <v>1196</v>
      </c>
      <c r="B52" s="57" t="s">
        <v>1197</v>
      </c>
      <c r="C52" s="35">
        <v>3</v>
      </c>
      <c r="E52" s="964" t="s">
        <v>1198</v>
      </c>
    </row>
    <row r="53" spans="1:5">
      <c r="A53" s="57"/>
      <c r="B53" s="57"/>
    </row>
    <row r="55" spans="1:5">
      <c r="A55" s="6" t="s">
        <v>1199</v>
      </c>
    </row>
    <row r="56" spans="1:5">
      <c r="E56" s="57" t="s">
        <v>1200</v>
      </c>
    </row>
    <row r="57" spans="1:5">
      <c r="E57" s="57" t="s">
        <v>1201</v>
      </c>
    </row>
    <row r="121" spans="3:3">
      <c r="C121" s="315"/>
    </row>
    <row r="123" spans="3:3">
      <c r="C123" s="315"/>
    </row>
    <row r="267" spans="3:17">
      <c r="C267" s="315"/>
      <c r="E267" s="315"/>
      <c r="G267" s="315"/>
      <c r="I267" s="315"/>
      <c r="K267" s="315"/>
      <c r="M267" s="315"/>
      <c r="O267" s="315"/>
      <c r="Q267" s="315"/>
    </row>
    <row r="268" spans="3:17">
      <c r="C268" s="315"/>
      <c r="E268" s="315"/>
      <c r="G268" s="315"/>
      <c r="I268" s="315"/>
      <c r="K268" s="315"/>
      <c r="M268" s="315"/>
      <c r="O268" s="315"/>
      <c r="Q268" s="315"/>
    </row>
    <row r="269" spans="3:17">
      <c r="C269" s="315"/>
      <c r="E269" s="315"/>
      <c r="G269" s="315"/>
      <c r="I269" s="315"/>
      <c r="K269" s="315"/>
      <c r="M269" s="315"/>
      <c r="O269" s="315"/>
      <c r="Q269" s="315"/>
    </row>
    <row r="270" spans="3:17">
      <c r="C270" s="315"/>
      <c r="E270" s="315"/>
      <c r="G270" s="315"/>
      <c r="I270" s="315"/>
      <c r="K270" s="315"/>
      <c r="M270" s="315"/>
      <c r="O270" s="315"/>
      <c r="Q270" s="315"/>
    </row>
    <row r="271" spans="3:17">
      <c r="C271" s="315"/>
      <c r="E271" s="315"/>
      <c r="G271" s="315"/>
      <c r="I271" s="315"/>
      <c r="K271" s="315"/>
      <c r="M271" s="315"/>
      <c r="O271" s="315"/>
      <c r="Q271" s="315"/>
    </row>
    <row r="272" spans="3:17">
      <c r="C272" s="315"/>
      <c r="E272" s="315"/>
      <c r="G272" s="315"/>
      <c r="I272" s="315"/>
      <c r="K272" s="315"/>
      <c r="M272" s="315"/>
      <c r="O272" s="315"/>
      <c r="Q272" s="315"/>
    </row>
    <row r="273" spans="3:17">
      <c r="C273" s="315"/>
      <c r="E273" s="315"/>
      <c r="G273" s="315"/>
      <c r="I273" s="315"/>
      <c r="K273" s="315"/>
      <c r="M273" s="315"/>
      <c r="O273" s="315"/>
      <c r="Q273" s="315"/>
    </row>
    <row r="274" spans="3:17">
      <c r="C274" s="315"/>
      <c r="E274" s="315"/>
      <c r="G274" s="315"/>
      <c r="I274" s="315"/>
      <c r="K274" s="315"/>
      <c r="M274" s="315"/>
      <c r="O274" s="315"/>
      <c r="Q274" s="315"/>
    </row>
    <row r="364" spans="3:3">
      <c r="C364" t="b">
        <v>1</v>
      </c>
    </row>
    <row r="366" spans="3:3">
      <c r="C366" t="b">
        <v>1</v>
      </c>
    </row>
    <row r="372" spans="3:3">
      <c r="C372">
        <v>0</v>
      </c>
    </row>
    <row r="373" spans="3:3">
      <c r="C373">
        <v>0</v>
      </c>
    </row>
    <row r="382" spans="3:3">
      <c r="C382" s="315"/>
    </row>
    <row r="383" spans="3:3">
      <c r="C383" s="315"/>
    </row>
    <row r="422" spans="3:3">
      <c r="C422" t="b">
        <v>1</v>
      </c>
    </row>
  </sheetData>
  <sheetProtection selectLockedCells="1" selectUnlockedCells="1"/>
  <customSheetViews>
    <customSheetView guid="{A548D9BF-F214-4557-A580-E91DD1CEBC4E}" scale="75" showPageBreaks="1" printArea="1" state="hidden" view="pageBreakPreview" showRuler="0">
      <selection activeCell="F56" sqref="F56"/>
      <colBreaks count="1" manualBreakCount="1">
        <brk id="10" max="1048575" man="1"/>
      </colBreaks>
      <pageMargins left="0" right="0" top="0" bottom="0" header="0" footer="0"/>
      <printOptions headings="1"/>
      <pageSetup paperSize="8" scale="76" orientation="portrait" r:id="rId1"/>
      <headerFooter alignWithMargins="0">
        <oddHeader>&amp;L&amp;G&amp;RFX2010 Sinteso Quantities Tool</oddHeader>
        <oddFooter>&amp;LSiemens Building Technologies
Fire Safety + Security Products&amp;R&amp;F
&amp;D</oddFooter>
      </headerFooter>
    </customSheetView>
    <customSheetView guid="{FA75CC5A-C39D-4AB1-B7E4-308BE16EBE6C}" scale="75" showPageBreaks="1" printArea="1" view="pageBreakPreview" showRuler="0">
      <selection activeCell="F56" sqref="F56"/>
      <colBreaks count="1" manualBreakCount="1">
        <brk id="10" max="1048575" man="1"/>
      </colBreaks>
      <pageMargins left="0" right="0" top="0" bottom="0" header="0" footer="0"/>
      <printOptions headings="1"/>
      <pageSetup paperSize="8" scale="76" orientation="portrait" r:id="rId2"/>
      <headerFooter alignWithMargins="0">
        <oddHeader>&amp;L&amp;G&amp;RFX2010 Sinteso Quantities Tool</oddHeader>
        <oddFooter>&amp;LSiemens Building Technologies
Fire Safety + Security Products&amp;R&amp;F
&amp;D</oddFooter>
      </headerFooter>
    </customSheetView>
  </customSheetViews>
  <printOptions headings="1"/>
  <pageMargins left="0.78740157480314965" right="0.78740157480314965" top="0.78740157480314965" bottom="0.78740157480314965" header="0.39370078740157483" footer="0.39370078740157483"/>
  <pageSetup paperSize="8" scale="76" orientation="portrait" r:id="rId3"/>
  <headerFooter alignWithMargins="0">
    <oddHeader>&amp;L&amp;G&amp;RFX2010 Sinteso Quantities Tool</oddHeader>
    <oddFooter>&amp;LSiemens Building Technologies
Fire Safety + Security Products&amp;R&amp;F
&amp;D</oddFooter>
  </headerFooter>
  <colBreaks count="1" manualBreakCount="1">
    <brk id="10" max="1048575" man="1"/>
  </colBreaks>
  <drawing r:id="rId4"/>
  <legacyDrawing r:id="rId5"/>
  <legacyDrawingHF r:id="rId6"/>
  <oleObjects>
    <mc:AlternateContent xmlns:mc="http://schemas.openxmlformats.org/markup-compatibility/2006">
      <mc:Choice Requires="x14">
        <oleObject progId="Equation.3" shapeId="1085444" r:id="rId7">
          <objectPr defaultSize="0" autoPict="0" r:id="rId8">
            <anchor moveWithCells="1">
              <from>
                <xdr:col>0</xdr:col>
                <xdr:colOff>238125</xdr:colOff>
                <xdr:row>56</xdr:row>
                <xdr:rowOff>28575</xdr:rowOff>
              </from>
              <to>
                <xdr:col>1</xdr:col>
                <xdr:colOff>1371600</xdr:colOff>
                <xdr:row>64</xdr:row>
                <xdr:rowOff>38100</xdr:rowOff>
              </to>
            </anchor>
          </objectPr>
        </oleObject>
      </mc:Choice>
      <mc:Fallback>
        <oleObject progId="Equation.3" shapeId="1085444" r:id="rId7"/>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autoPageBreaks="0" fitToPage="1"/>
  </sheetPr>
  <dimension ref="A1:CG73"/>
  <sheetViews>
    <sheetView showRuler="0" zoomScale="75" zoomScaleNormal="75" zoomScaleSheetLayoutView="75" workbookViewId="0">
      <selection activeCell="B3" sqref="B3"/>
    </sheetView>
  </sheetViews>
  <sheetFormatPr defaultColWidth="9.140625" defaultRowHeight="12.75"/>
  <cols>
    <col min="1" max="1" width="2.7109375" style="57" customWidth="1"/>
    <col min="2" max="2" width="42.7109375" style="57" customWidth="1"/>
    <col min="3" max="3" width="15.7109375" style="57" customWidth="1"/>
    <col min="4" max="4" width="10.28515625" style="57" customWidth="1"/>
    <col min="5" max="5" width="17.7109375" style="57" customWidth="1"/>
    <col min="6" max="6" width="9.28515625" style="57" customWidth="1"/>
    <col min="7" max="7" width="10.7109375" style="57" customWidth="1"/>
    <col min="8" max="8" width="9.140625" style="57" customWidth="1"/>
    <col min="9" max="9" width="9" style="57" customWidth="1"/>
    <col min="10" max="10" width="55.7109375" style="57" customWidth="1"/>
    <col min="11" max="11" width="2.7109375" style="57" customWidth="1"/>
    <col min="12" max="85" width="11.42578125" customWidth="1"/>
  </cols>
  <sheetData>
    <row r="1" spans="1:11" ht="18">
      <c r="A1" s="5"/>
      <c r="B1" s="5" t="s">
        <v>1202</v>
      </c>
      <c r="C1" s="5"/>
      <c r="D1" s="5"/>
      <c r="E1" s="5"/>
      <c r="F1"/>
      <c r="G1"/>
      <c r="H1"/>
      <c r="I1"/>
      <c r="J1"/>
      <c r="K1"/>
    </row>
    <row r="2" spans="1:11">
      <c r="A2"/>
      <c r="B2"/>
      <c r="C2"/>
      <c r="D2"/>
      <c r="E2"/>
      <c r="F2"/>
      <c r="G2"/>
      <c r="H2"/>
      <c r="I2"/>
      <c r="J2"/>
      <c r="K2"/>
    </row>
    <row r="3" spans="1:11">
      <c r="A3"/>
      <c r="B3" s="6" t="s">
        <v>13</v>
      </c>
      <c r="C3" s="6"/>
      <c r="D3" s="6"/>
      <c r="E3" s="6"/>
      <c r="F3"/>
      <c r="G3"/>
      <c r="H3"/>
      <c r="I3"/>
      <c r="J3"/>
      <c r="K3"/>
    </row>
    <row r="4" spans="1:11">
      <c r="A4"/>
      <c r="B4" t="s">
        <v>1203</v>
      </c>
      <c r="C4"/>
      <c r="D4"/>
      <c r="E4"/>
      <c r="F4"/>
      <c r="G4"/>
      <c r="H4"/>
      <c r="I4"/>
      <c r="J4"/>
      <c r="K4"/>
    </row>
    <row r="5" spans="1:11">
      <c r="A5"/>
      <c r="B5" s="66" t="s">
        <v>673</v>
      </c>
      <c r="C5" s="10"/>
      <c r="D5" s="10"/>
      <c r="E5" s="10"/>
      <c r="F5"/>
      <c r="G5"/>
      <c r="H5"/>
      <c r="I5"/>
      <c r="J5"/>
      <c r="K5"/>
    </row>
    <row r="6" spans="1:11">
      <c r="A6"/>
      <c r="B6" s="66" t="s">
        <v>760</v>
      </c>
      <c r="C6"/>
      <c r="D6"/>
      <c r="E6"/>
      <c r="F6"/>
      <c r="G6"/>
      <c r="H6"/>
      <c r="I6"/>
      <c r="J6"/>
      <c r="K6"/>
    </row>
    <row r="7" spans="1:11">
      <c r="A7"/>
      <c r="B7" s="66" t="s">
        <v>1204</v>
      </c>
      <c r="C7" s="6"/>
      <c r="D7" s="6"/>
      <c r="E7" s="6"/>
      <c r="F7"/>
      <c r="G7"/>
      <c r="H7"/>
      <c r="I7"/>
      <c r="J7"/>
      <c r="K7"/>
    </row>
    <row r="8" spans="1:11">
      <c r="A8"/>
      <c r="B8"/>
      <c r="C8"/>
      <c r="D8"/>
      <c r="E8"/>
      <c r="F8"/>
      <c r="G8"/>
      <c r="H8"/>
      <c r="I8"/>
      <c r="J8"/>
      <c r="K8"/>
    </row>
    <row r="9" spans="1:11">
      <c r="A9"/>
      <c r="B9" s="6" t="s">
        <v>41</v>
      </c>
      <c r="C9" s="6"/>
      <c r="D9" s="6"/>
      <c r="E9" s="6"/>
      <c r="F9"/>
      <c r="G9"/>
      <c r="H9"/>
      <c r="I9"/>
      <c r="J9"/>
      <c r="K9"/>
    </row>
    <row r="10" spans="1:11">
      <c r="A10"/>
      <c r="B10" s="101" t="s">
        <v>740</v>
      </c>
      <c r="C10" s="965"/>
      <c r="D10" s="965"/>
      <c r="E10" s="965"/>
      <c r="F10"/>
      <c r="G10"/>
      <c r="H10"/>
      <c r="I10"/>
      <c r="J10"/>
      <c r="K10"/>
    </row>
    <row r="11" spans="1:11">
      <c r="A11"/>
      <c r="B11" s="6"/>
      <c r="D11"/>
      <c r="E11"/>
      <c r="F11"/>
      <c r="G11"/>
      <c r="H11"/>
      <c r="I11"/>
      <c r="J11"/>
      <c r="K11"/>
    </row>
    <row r="12" spans="1:11">
      <c r="A12"/>
      <c r="B12" s="966" t="s">
        <v>128</v>
      </c>
      <c r="C12" s="67" t="s">
        <v>129</v>
      </c>
      <c r="D12"/>
      <c r="E12"/>
      <c r="F12"/>
      <c r="G12"/>
      <c r="H12"/>
      <c r="I12"/>
      <c r="J12"/>
      <c r="K12"/>
    </row>
    <row r="13" spans="1:11">
      <c r="A13"/>
      <c r="B13" s="967" t="s">
        <v>130</v>
      </c>
      <c r="C13" s="968" t="s">
        <v>131</v>
      </c>
      <c r="D13"/>
      <c r="E13"/>
      <c r="F13"/>
      <c r="G13"/>
      <c r="H13"/>
      <c r="I13"/>
      <c r="J13"/>
      <c r="K13"/>
    </row>
    <row r="14" spans="1:11">
      <c r="A14"/>
      <c r="B14" s="969"/>
      <c r="C14" s="968"/>
      <c r="D14"/>
      <c r="E14"/>
      <c r="F14"/>
      <c r="G14"/>
      <c r="H14"/>
      <c r="I14"/>
      <c r="J14"/>
      <c r="K14"/>
    </row>
    <row r="15" spans="1:11">
      <c r="A15"/>
      <c r="B15" s="970" t="s">
        <v>132</v>
      </c>
      <c r="C15" s="968" t="s">
        <v>133</v>
      </c>
      <c r="D15"/>
      <c r="E15"/>
      <c r="F15"/>
      <c r="G15"/>
      <c r="H15"/>
      <c r="I15"/>
      <c r="J15"/>
      <c r="K15"/>
    </row>
    <row r="16" spans="1:11">
      <c r="A16"/>
      <c r="B16" s="971" t="s">
        <v>134</v>
      </c>
      <c r="C16" s="968" t="s">
        <v>135</v>
      </c>
      <c r="D16"/>
      <c r="E16"/>
      <c r="F16"/>
      <c r="G16"/>
      <c r="H16"/>
      <c r="I16"/>
      <c r="J16"/>
      <c r="K16"/>
    </row>
    <row r="17" spans="1:11">
      <c r="A17"/>
      <c r="B17" s="972" t="s">
        <v>136</v>
      </c>
      <c r="C17" s="968" t="s">
        <v>137</v>
      </c>
      <c r="D17"/>
      <c r="E17"/>
      <c r="F17"/>
      <c r="G17"/>
      <c r="H17"/>
      <c r="I17"/>
      <c r="J17"/>
      <c r="K17"/>
    </row>
    <row r="18" spans="1:11" ht="13.5" thickBot="1">
      <c r="A18"/>
      <c r="B18"/>
      <c r="C18"/>
      <c r="D18"/>
      <c r="E18"/>
      <c r="F18"/>
      <c r="G18"/>
      <c r="H18"/>
      <c r="I18"/>
      <c r="J18"/>
      <c r="K18"/>
    </row>
    <row r="19" spans="1:11" ht="16.5" thickBot="1">
      <c r="A19" s="1271" t="s">
        <v>695</v>
      </c>
      <c r="B19" s="1272"/>
      <c r="C19" s="1272"/>
      <c r="D19" s="1272"/>
      <c r="E19" s="1272"/>
      <c r="F19" s="1272"/>
      <c r="G19" s="1272"/>
      <c r="H19" s="1272"/>
      <c r="I19" s="1272"/>
      <c r="J19" s="1272"/>
      <c r="K19" s="1273"/>
    </row>
    <row r="20" spans="1:11">
      <c r="A20" s="11"/>
      <c r="B20"/>
      <c r="C20"/>
      <c r="D20"/>
      <c r="E20"/>
      <c r="F20"/>
      <c r="G20"/>
      <c r="H20"/>
      <c r="I20"/>
      <c r="J20"/>
      <c r="K20" s="12"/>
    </row>
    <row r="21" spans="1:11">
      <c r="A21" s="11"/>
      <c r="B21" s="6" t="s">
        <v>1205</v>
      </c>
      <c r="C21"/>
      <c r="D21"/>
      <c r="E21" s="103"/>
      <c r="F21"/>
      <c r="G21"/>
      <c r="H21"/>
      <c r="I21"/>
      <c r="J21"/>
      <c r="K21" s="12"/>
    </row>
    <row r="22" spans="1:11">
      <c r="A22" s="11"/>
      <c r="B22" s="104" t="s">
        <v>1206</v>
      </c>
      <c r="C22"/>
      <c r="D22"/>
      <c r="E22"/>
      <c r="F22"/>
      <c r="G22"/>
      <c r="H22"/>
      <c r="I22"/>
      <c r="J22"/>
      <c r="K22" s="12"/>
    </row>
    <row r="23" spans="1:11">
      <c r="A23" s="11"/>
      <c r="B23" s="104" t="s">
        <v>1207</v>
      </c>
      <c r="C23"/>
      <c r="D23"/>
      <c r="E23"/>
      <c r="F23"/>
      <c r="G23"/>
      <c r="H23"/>
      <c r="I23"/>
      <c r="J23"/>
      <c r="K23" s="12"/>
    </row>
    <row r="24" spans="1:11">
      <c r="A24" s="11"/>
      <c r="B24" s="104" t="s">
        <v>1208</v>
      </c>
      <c r="C24"/>
      <c r="D24"/>
      <c r="E24"/>
      <c r="F24"/>
      <c r="G24"/>
      <c r="H24"/>
      <c r="I24"/>
      <c r="J24"/>
      <c r="K24" s="12"/>
    </row>
    <row r="25" spans="1:11">
      <c r="A25" s="11"/>
      <c r="B25" s="104"/>
      <c r="C25"/>
      <c r="D25"/>
      <c r="E25"/>
      <c r="F25"/>
      <c r="G25"/>
      <c r="H25"/>
      <c r="I25"/>
      <c r="J25"/>
      <c r="K25" s="12"/>
    </row>
    <row r="26" spans="1:11">
      <c r="A26" s="11"/>
      <c r="B26" s="6" t="s">
        <v>1209</v>
      </c>
      <c r="C26"/>
      <c r="D26"/>
      <c r="E26"/>
      <c r="F26"/>
      <c r="G26"/>
      <c r="H26"/>
      <c r="I26"/>
      <c r="J26"/>
      <c r="K26" s="12"/>
    </row>
    <row r="27" spans="1:11">
      <c r="A27" s="11"/>
      <c r="B27" s="104" t="s">
        <v>1210</v>
      </c>
      <c r="C27" t="s">
        <v>1211</v>
      </c>
      <c r="D27"/>
      <c r="E27"/>
      <c r="F27"/>
      <c r="G27"/>
      <c r="H27"/>
      <c r="I27"/>
      <c r="J27"/>
      <c r="K27" s="12"/>
    </row>
    <row r="28" spans="1:11">
      <c r="A28" s="11"/>
      <c r="B28" s="104" t="s">
        <v>1212</v>
      </c>
      <c r="C28" t="s">
        <v>1213</v>
      </c>
      <c r="D28"/>
      <c r="E28"/>
      <c r="F28"/>
      <c r="G28"/>
      <c r="H28"/>
      <c r="I28"/>
      <c r="J28"/>
      <c r="K28" s="12"/>
    </row>
    <row r="29" spans="1:11">
      <c r="A29" s="11"/>
      <c r="B29" s="104"/>
      <c r="C29"/>
      <c r="D29"/>
      <c r="E29"/>
      <c r="F29"/>
      <c r="G29"/>
      <c r="H29"/>
      <c r="I29"/>
      <c r="J29"/>
      <c r="K29" s="12"/>
    </row>
    <row r="30" spans="1:11">
      <c r="A30" s="11"/>
      <c r="B30" s="6" t="s">
        <v>15</v>
      </c>
      <c r="C30"/>
      <c r="D30"/>
      <c r="E30"/>
      <c r="F30"/>
      <c r="G30"/>
      <c r="H30"/>
      <c r="I30"/>
      <c r="J30"/>
      <c r="K30" s="12"/>
    </row>
    <row r="31" spans="1:11">
      <c r="A31" s="11"/>
      <c r="B31" s="104" t="s">
        <v>1214</v>
      </c>
      <c r="C31"/>
      <c r="D31"/>
      <c r="E31"/>
      <c r="F31"/>
      <c r="G31"/>
      <c r="H31"/>
      <c r="I31"/>
      <c r="J31"/>
      <c r="K31" s="12"/>
    </row>
    <row r="32" spans="1:11">
      <c r="A32" s="11"/>
      <c r="B32" s="104" t="s">
        <v>1215</v>
      </c>
      <c r="C32"/>
      <c r="D32"/>
      <c r="E32"/>
      <c r="F32"/>
      <c r="G32"/>
      <c r="H32"/>
      <c r="I32"/>
      <c r="J32"/>
      <c r="K32" s="12"/>
    </row>
    <row r="33" spans="1:85">
      <c r="A33" s="11"/>
      <c r="B33" s="104" t="s">
        <v>1216</v>
      </c>
      <c r="C33"/>
      <c r="D33"/>
      <c r="E33"/>
      <c r="F33"/>
      <c r="G33"/>
      <c r="H33"/>
      <c r="I33"/>
      <c r="J33"/>
      <c r="K33" s="12"/>
    </row>
    <row r="34" spans="1:85">
      <c r="A34" s="11"/>
      <c r="B34" s="105" t="s">
        <v>1217</v>
      </c>
      <c r="C34"/>
      <c r="D34"/>
      <c r="E34"/>
      <c r="F34"/>
      <c r="G34"/>
      <c r="H34"/>
      <c r="I34"/>
      <c r="J34"/>
      <c r="K34" s="12"/>
    </row>
    <row r="35" spans="1:85">
      <c r="A35" s="11"/>
      <c r="B35" s="104" t="s">
        <v>1218</v>
      </c>
      <c r="C35"/>
      <c r="D35"/>
      <c r="E35"/>
      <c r="F35"/>
      <c r="G35"/>
      <c r="H35"/>
      <c r="I35"/>
      <c r="J35"/>
      <c r="K35" s="12"/>
    </row>
    <row r="36" spans="1:85">
      <c r="A36" s="11"/>
      <c r="B36" s="88" t="s">
        <v>1219</v>
      </c>
      <c r="C36"/>
      <c r="D36"/>
      <c r="E36"/>
      <c r="F36"/>
      <c r="G36"/>
      <c r="H36"/>
      <c r="I36"/>
      <c r="J36"/>
      <c r="K36" s="12"/>
    </row>
    <row r="37" spans="1:85">
      <c r="A37" s="11"/>
      <c r="B37" s="66"/>
      <c r="C37"/>
      <c r="D37"/>
      <c r="E37"/>
      <c r="F37"/>
      <c r="G37"/>
      <c r="H37"/>
      <c r="I37"/>
      <c r="J37"/>
      <c r="K37" s="12"/>
      <c r="N37" s="6"/>
    </row>
    <row r="38" spans="1:85">
      <c r="A38" s="11"/>
      <c r="B38" s="6" t="s">
        <v>41</v>
      </c>
      <c r="C38"/>
      <c r="D38"/>
      <c r="E38"/>
      <c r="F38"/>
      <c r="G38"/>
      <c r="H38"/>
      <c r="I38"/>
      <c r="J38"/>
      <c r="K38" s="12"/>
    </row>
    <row r="39" spans="1:85">
      <c r="A39" s="11"/>
      <c r="B39" s="965" t="s">
        <v>1220</v>
      </c>
      <c r="C39"/>
      <c r="D39"/>
      <c r="E39"/>
      <c r="F39"/>
      <c r="G39"/>
      <c r="H39"/>
      <c r="I39"/>
      <c r="J39"/>
      <c r="K39" s="12"/>
    </row>
    <row r="40" spans="1:85">
      <c r="A40" s="11"/>
      <c r="B40" s="104" t="s">
        <v>1221</v>
      </c>
      <c r="C40"/>
      <c r="D40"/>
      <c r="E40"/>
      <c r="F40"/>
      <c r="G40"/>
      <c r="H40"/>
      <c r="I40"/>
      <c r="J40"/>
      <c r="K40" s="12"/>
    </row>
    <row r="41" spans="1:85" s="91" customFormat="1" hidden="1">
      <c r="A41" s="90"/>
      <c r="B41" s="106"/>
      <c r="C41" s="91" t="s">
        <v>1222</v>
      </c>
      <c r="G41" s="91" t="s">
        <v>1223</v>
      </c>
      <c r="K41" s="9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row>
    <row r="42" spans="1:85" s="91" customFormat="1" hidden="1">
      <c r="A42" s="90"/>
      <c r="B42" s="74" t="s">
        <v>1224</v>
      </c>
      <c r="C42" s="159">
        <v>0.1</v>
      </c>
      <c r="D42" s="97" t="s">
        <v>213</v>
      </c>
      <c r="E42" s="97" t="s">
        <v>1225</v>
      </c>
      <c r="F42" s="98"/>
      <c r="G42" s="98">
        <f>C42*24.9/(24*0.85)</f>
        <v>0.12205882352941179</v>
      </c>
      <c r="H42" s="97" t="s">
        <v>213</v>
      </c>
      <c r="I42" s="97" t="s">
        <v>1226</v>
      </c>
      <c r="J42" s="74"/>
      <c r="K42" s="9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row>
    <row r="43" spans="1:85" s="50" customFormat="1" hidden="1">
      <c r="A43" s="45"/>
      <c r="B43" s="74" t="s">
        <v>1227</v>
      </c>
      <c r="C43" s="163">
        <v>0.2</v>
      </c>
      <c r="D43" s="47" t="s">
        <v>213</v>
      </c>
      <c r="E43" s="47"/>
      <c r="F43" s="47"/>
      <c r="G43" s="98">
        <f>C43*24.9/(24*0.85)</f>
        <v>0.24411764705882358</v>
      </c>
      <c r="H43" s="97" t="s">
        <v>213</v>
      </c>
      <c r="I43" s="97" t="s">
        <v>1226</v>
      </c>
      <c r="J43" s="47"/>
      <c r="K43" s="49"/>
    </row>
    <row r="44" spans="1:85" s="50" customFormat="1" hidden="1">
      <c r="A44" s="45"/>
      <c r="B44" s="74" t="s">
        <v>1228</v>
      </c>
      <c r="C44" s="47"/>
      <c r="D44" s="97"/>
      <c r="E44" s="47"/>
      <c r="F44" s="107"/>
      <c r="G44" s="164">
        <v>5.5000000000000003E-4</v>
      </c>
      <c r="H44" s="47" t="s">
        <v>213</v>
      </c>
      <c r="I44" s="97" t="s">
        <v>1229</v>
      </c>
      <c r="J44" s="48"/>
      <c r="K44" s="49"/>
    </row>
    <row r="45" spans="1:85" s="50" customFormat="1" hidden="1">
      <c r="A45" s="45"/>
      <c r="B45" s="74" t="s">
        <v>1230</v>
      </c>
      <c r="C45" s="99"/>
      <c r="D45" s="97"/>
      <c r="E45" s="97"/>
      <c r="F45" s="99"/>
      <c r="G45" s="160">
        <v>1.4999999999999999E-2</v>
      </c>
      <c r="H45" s="97" t="s">
        <v>213</v>
      </c>
      <c r="I45" s="97" t="s">
        <v>1229</v>
      </c>
      <c r="J45" s="48"/>
      <c r="K45" s="49"/>
    </row>
    <row r="46" spans="1:85" s="50" customFormat="1" hidden="1">
      <c r="A46" s="45"/>
      <c r="B46" s="74" t="s">
        <v>1231</v>
      </c>
      <c r="C46" s="47"/>
      <c r="D46" s="47"/>
      <c r="E46" s="97"/>
      <c r="F46" s="99"/>
      <c r="G46" s="161">
        <v>6</v>
      </c>
      <c r="H46" s="97" t="s">
        <v>1232</v>
      </c>
      <c r="I46" s="97"/>
      <c r="J46" s="48"/>
      <c r="K46" s="49"/>
    </row>
    <row r="47" spans="1:85" s="50" customFormat="1" hidden="1">
      <c r="A47" s="45"/>
      <c r="B47" s="74" t="s">
        <v>1233</v>
      </c>
      <c r="C47" s="47"/>
      <c r="D47" s="47"/>
      <c r="E47" s="47"/>
      <c r="F47" s="99"/>
      <c r="G47" s="160">
        <v>3.5000000000000001E-3</v>
      </c>
      <c r="H47" s="97" t="s">
        <v>213</v>
      </c>
      <c r="I47" s="97" t="s">
        <v>1229</v>
      </c>
      <c r="J47" s="48"/>
      <c r="K47" s="49"/>
    </row>
    <row r="48" spans="1:85" s="50" customFormat="1" hidden="1">
      <c r="A48" s="45"/>
      <c r="B48" s="74" t="s">
        <v>1234</v>
      </c>
      <c r="C48" s="47"/>
      <c r="D48" s="47"/>
      <c r="E48" s="47"/>
      <c r="F48" s="99"/>
      <c r="G48" s="160">
        <v>0.01</v>
      </c>
      <c r="H48" s="97" t="s">
        <v>213</v>
      </c>
      <c r="I48" s="97" t="s">
        <v>1229</v>
      </c>
      <c r="J48" s="48"/>
      <c r="K48" s="49"/>
    </row>
    <row r="49" spans="1:85" s="50" customFormat="1" hidden="1">
      <c r="A49" s="45"/>
      <c r="B49" s="74"/>
      <c r="C49" s="99"/>
      <c r="D49" s="97"/>
      <c r="E49" s="97"/>
      <c r="F49" s="99"/>
      <c r="G49" s="99"/>
      <c r="H49" s="97"/>
      <c r="I49" s="97"/>
      <c r="J49" s="48"/>
      <c r="K49" s="49"/>
    </row>
    <row r="50" spans="1:85" s="50" customFormat="1" hidden="1">
      <c r="A50" s="45"/>
      <c r="B50" s="74"/>
      <c r="C50" s="74"/>
      <c r="D50" s="48" t="s">
        <v>1235</v>
      </c>
      <c r="E50" s="97"/>
      <c r="F50" s="108" t="s">
        <v>1236</v>
      </c>
      <c r="G50" s="99"/>
      <c r="H50" s="74"/>
      <c r="I50" s="48" t="s">
        <v>1237</v>
      </c>
      <c r="J50" s="48"/>
      <c r="K50" s="49"/>
    </row>
    <row r="51" spans="1:85" s="50" customFormat="1" hidden="1">
      <c r="A51" s="45"/>
      <c r="B51" s="74"/>
      <c r="C51" s="86">
        <v>1</v>
      </c>
      <c r="D51" s="48" t="s">
        <v>1238</v>
      </c>
      <c r="E51" s="97"/>
      <c r="F51" s="165">
        <v>50</v>
      </c>
      <c r="G51" s="109"/>
      <c r="H51" s="85">
        <v>1</v>
      </c>
      <c r="I51" s="48">
        <v>0</v>
      </c>
      <c r="J51" s="48"/>
      <c r="K51" s="49"/>
    </row>
    <row r="52" spans="1:85" s="50" customFormat="1" hidden="1">
      <c r="A52" s="45"/>
      <c r="B52" s="74"/>
      <c r="C52" s="86">
        <v>2</v>
      </c>
      <c r="D52" s="48" t="s">
        <v>1239</v>
      </c>
      <c r="E52" s="97"/>
      <c r="F52" s="165">
        <v>32</v>
      </c>
      <c r="G52" s="109"/>
      <c r="H52" s="85">
        <v>2</v>
      </c>
      <c r="I52" s="48">
        <v>1</v>
      </c>
      <c r="J52" s="48"/>
      <c r="K52" s="49"/>
    </row>
    <row r="53" spans="1:85" s="50" customFormat="1" hidden="1">
      <c r="A53" s="45"/>
      <c r="B53" s="74"/>
      <c r="C53" s="86"/>
      <c r="D53" s="48"/>
      <c r="E53" s="97"/>
      <c r="F53" s="107"/>
      <c r="G53" s="109"/>
      <c r="H53" s="85">
        <v>3</v>
      </c>
      <c r="I53" s="48">
        <v>2</v>
      </c>
      <c r="J53" s="48"/>
      <c r="K53" s="49"/>
    </row>
    <row r="54" spans="1:85" s="50" customFormat="1" hidden="1">
      <c r="A54" s="45"/>
      <c r="B54" s="74"/>
      <c r="C54" s="110" t="s">
        <v>1240</v>
      </c>
      <c r="D54" s="84">
        <v>1</v>
      </c>
      <c r="E54" s="97"/>
      <c r="F54" s="99"/>
      <c r="G54" s="99"/>
      <c r="H54" s="48">
        <v>4</v>
      </c>
      <c r="I54" s="48">
        <v>3</v>
      </c>
      <c r="J54" s="48"/>
      <c r="K54" s="49"/>
    </row>
    <row r="55" spans="1:85" s="50" customFormat="1" hidden="1">
      <c r="A55" s="45"/>
      <c r="B55" s="74"/>
      <c r="C55" s="110" t="s">
        <v>1241</v>
      </c>
      <c r="D55" s="84">
        <v>1</v>
      </c>
      <c r="E55" s="97"/>
      <c r="F55" s="99"/>
      <c r="G55" s="99"/>
      <c r="H55" s="48">
        <v>5</v>
      </c>
      <c r="I55" s="48">
        <v>4</v>
      </c>
      <c r="J55" s="48"/>
      <c r="K55" s="49"/>
    </row>
    <row r="56" spans="1:85" s="50" customFormat="1" hidden="1">
      <c r="A56" s="45"/>
      <c r="B56" s="74"/>
      <c r="C56" s="99"/>
      <c r="D56" s="97"/>
      <c r="E56" s="97"/>
      <c r="F56" s="99"/>
      <c r="G56" s="99"/>
      <c r="H56" s="48">
        <v>6</v>
      </c>
      <c r="I56" s="48">
        <v>5</v>
      </c>
      <c r="J56" s="48"/>
      <c r="K56" s="49"/>
    </row>
    <row r="57" spans="1:85" s="47" customFormat="1" hidden="1">
      <c r="A57" s="45"/>
      <c r="B57" s="74"/>
      <c r="C57" s="98"/>
      <c r="D57" s="97"/>
      <c r="E57" s="97"/>
      <c r="F57" s="99"/>
      <c r="G57" s="99"/>
      <c r="H57" s="48">
        <v>7</v>
      </c>
      <c r="I57" s="48">
        <v>6</v>
      </c>
      <c r="J57" s="48"/>
      <c r="K57" s="49"/>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row>
    <row r="58" spans="1:85" s="50" customFormat="1" hidden="1">
      <c r="A58" s="45"/>
      <c r="B58" s="74"/>
      <c r="C58" s="98"/>
      <c r="D58" s="97"/>
      <c r="E58" s="97"/>
      <c r="F58" s="99"/>
      <c r="G58" s="99"/>
      <c r="H58" s="97"/>
      <c r="I58" s="97"/>
      <c r="J58" s="48"/>
      <c r="K58" s="49"/>
    </row>
    <row r="59" spans="1:85" s="50" customFormat="1" hidden="1">
      <c r="A59" s="45"/>
      <c r="B59" s="74" t="s">
        <v>1242</v>
      </c>
      <c r="C59" s="159">
        <v>0.04</v>
      </c>
      <c r="D59" s="97" t="s">
        <v>1243</v>
      </c>
      <c r="E59" s="97"/>
      <c r="F59" s="99"/>
      <c r="G59" s="99"/>
      <c r="H59" s="110" t="s">
        <v>1244</v>
      </c>
      <c r="I59" s="84">
        <v>1</v>
      </c>
      <c r="J59" s="48"/>
      <c r="K59" s="49"/>
    </row>
    <row r="60" spans="1:85" s="50" customFormat="1" hidden="1">
      <c r="A60" s="45"/>
      <c r="B60" s="74"/>
      <c r="C60" s="99"/>
      <c r="D60" s="97"/>
      <c r="E60" s="97"/>
      <c r="F60" s="99"/>
      <c r="G60" s="99"/>
      <c r="H60" s="97"/>
      <c r="I60" s="97"/>
      <c r="J60" s="48"/>
      <c r="K60" s="49"/>
    </row>
    <row r="61" spans="1:85" ht="13.5" thickBot="1">
      <c r="A61" s="11"/>
      <c r="B61"/>
      <c r="C61"/>
      <c r="D61"/>
      <c r="E61"/>
      <c r="F61"/>
      <c r="G61"/>
      <c r="H61"/>
      <c r="I61"/>
      <c r="J61"/>
      <c r="K61" s="12"/>
    </row>
    <row r="62" spans="1:85" s="8" customFormat="1" ht="16.5" customHeight="1" thickBot="1">
      <c r="A62" s="19"/>
      <c r="B62" s="87" t="s">
        <v>695</v>
      </c>
      <c r="C62" s="111" t="s">
        <v>1245</v>
      </c>
      <c r="D62" s="1274" t="s">
        <v>1246</v>
      </c>
      <c r="E62" s="1275"/>
      <c r="F62" s="1276" t="s">
        <v>207</v>
      </c>
      <c r="G62" s="1276"/>
      <c r="H62" s="1274" t="s">
        <v>208</v>
      </c>
      <c r="I62" s="1275"/>
      <c r="J62" s="89" t="s">
        <v>209</v>
      </c>
      <c r="K62" s="93"/>
    </row>
    <row r="63" spans="1:85" s="116" customFormat="1" ht="26.25" customHeight="1" thickBot="1">
      <c r="A63" s="112"/>
      <c r="B63" s="973" t="s">
        <v>1247</v>
      </c>
      <c r="C63" s="974"/>
      <c r="D63" s="975">
        <v>0</v>
      </c>
      <c r="E63" s="976" t="s">
        <v>1248</v>
      </c>
      <c r="F63" s="130">
        <f>$D63*$G$44</f>
        <v>0</v>
      </c>
      <c r="G63" s="113" t="s">
        <v>213</v>
      </c>
      <c r="H63" s="131">
        <f>IF(D63=0,0,F63+$G$45)</f>
        <v>0</v>
      </c>
      <c r="I63" s="114" t="s">
        <v>213</v>
      </c>
      <c r="J63" s="114"/>
      <c r="K63" s="115"/>
    </row>
    <row r="64" spans="1:85" s="116" customFormat="1" ht="26.25" customHeight="1" thickBot="1">
      <c r="A64" s="112"/>
      <c r="B64" s="973" t="s">
        <v>1249</v>
      </c>
      <c r="C64" s="974"/>
      <c r="D64" s="975">
        <v>0</v>
      </c>
      <c r="E64" s="976" t="s">
        <v>1248</v>
      </c>
      <c r="F64" s="130">
        <f>$D64*$G$44</f>
        <v>0</v>
      </c>
      <c r="G64" s="113" t="s">
        <v>213</v>
      </c>
      <c r="H64" s="131">
        <f>IF(D64=0,0,F64+$G$45)</f>
        <v>0</v>
      </c>
      <c r="I64" s="114" t="s">
        <v>213</v>
      </c>
      <c r="J64" s="114"/>
      <c r="K64" s="115"/>
    </row>
    <row r="65" spans="1:11" s="116" customFormat="1" ht="26.25" customHeight="1" thickBot="1">
      <c r="A65" s="112"/>
      <c r="B65" s="1266" t="s">
        <v>1250</v>
      </c>
      <c r="C65" s="1267"/>
      <c r="D65" s="1266" t="s">
        <v>1251</v>
      </c>
      <c r="E65" s="1267"/>
      <c r="F65" s="1268"/>
      <c r="G65" s="1269"/>
      <c r="H65" s="1269"/>
      <c r="I65" s="1269"/>
      <c r="J65" s="1270"/>
      <c r="K65" s="115"/>
    </row>
    <row r="66" spans="1:11" s="116" customFormat="1" ht="26.25" customHeight="1">
      <c r="A66" s="112"/>
      <c r="B66" s="977" t="s">
        <v>1252</v>
      </c>
      <c r="C66" s="978"/>
      <c r="D66" s="979">
        <v>0</v>
      </c>
      <c r="E66" s="980" t="s">
        <v>1253</v>
      </c>
      <c r="F66" s="132">
        <f>D67*$G$44*1+D68*$G$44*3+D69*$G$44*8+($I$59-1)*$G$47</f>
        <v>0</v>
      </c>
      <c r="G66" s="117" t="s">
        <v>213</v>
      </c>
      <c r="H66" s="132">
        <f>$F$66+($I$59-1)*$G$48</f>
        <v>0</v>
      </c>
      <c r="I66" s="118" t="s">
        <v>213</v>
      </c>
      <c r="J66" s="118"/>
      <c r="K66" s="115"/>
    </row>
    <row r="67" spans="1:11" s="116" customFormat="1" ht="26.25" customHeight="1">
      <c r="A67" s="112"/>
      <c r="B67" s="981" t="s">
        <v>1254</v>
      </c>
      <c r="C67" s="982"/>
      <c r="D67" s="983">
        <v>0</v>
      </c>
      <c r="E67" s="984" t="s">
        <v>1255</v>
      </c>
      <c r="F67" s="146"/>
      <c r="G67" s="115"/>
      <c r="H67" s="146"/>
      <c r="I67" s="115"/>
      <c r="J67" s="115"/>
      <c r="K67" s="115"/>
    </row>
    <row r="68" spans="1:11" s="116" customFormat="1" ht="26.25" customHeight="1">
      <c r="A68" s="112"/>
      <c r="B68" s="981"/>
      <c r="C68" s="982"/>
      <c r="D68" s="983">
        <v>0</v>
      </c>
      <c r="E68" s="984" t="s">
        <v>1256</v>
      </c>
      <c r="F68" s="119"/>
      <c r="G68" s="115"/>
      <c r="H68" s="119"/>
      <c r="I68" s="115"/>
      <c r="J68" s="115"/>
      <c r="K68" s="115"/>
    </row>
    <row r="69" spans="1:11" s="116" customFormat="1" ht="26.25" customHeight="1" thickBot="1">
      <c r="A69" s="112"/>
      <c r="B69" s="985"/>
      <c r="C69" s="986"/>
      <c r="D69" s="987">
        <v>0</v>
      </c>
      <c r="E69" s="988" t="s">
        <v>1257</v>
      </c>
      <c r="F69" s="120"/>
      <c r="G69" s="121"/>
      <c r="H69" s="120"/>
      <c r="I69" s="121"/>
      <c r="J69" s="121"/>
      <c r="K69" s="115"/>
    </row>
    <row r="70" spans="1:11" ht="13.5" thickBot="1">
      <c r="A70" s="11"/>
      <c r="B70"/>
      <c r="C70"/>
      <c r="D70"/>
      <c r="E70"/>
      <c r="F70"/>
      <c r="G70"/>
      <c r="H70"/>
      <c r="I70"/>
      <c r="J70"/>
      <c r="K70" s="12"/>
    </row>
    <row r="71" spans="1:11" s="116" customFormat="1" ht="26.25" customHeight="1" thickBot="1">
      <c r="A71" s="112"/>
      <c r="B71" s="973" t="s">
        <v>1258</v>
      </c>
      <c r="C71" s="989"/>
      <c r="D71" s="989"/>
      <c r="E71" s="976"/>
      <c r="F71" s="130">
        <f>C59+F66+SUM(F63:F64)</f>
        <v>0.04</v>
      </c>
      <c r="G71" s="113" t="s">
        <v>213</v>
      </c>
      <c r="H71" s="131">
        <f>C59+H66+SUM(H63:H64)</f>
        <v>0.04</v>
      </c>
      <c r="I71" s="114" t="s">
        <v>213</v>
      </c>
      <c r="J71" s="114" t="s">
        <v>1259</v>
      </c>
      <c r="K71" s="115"/>
    </row>
    <row r="72" spans="1:11">
      <c r="A72" s="11"/>
      <c r="B72"/>
      <c r="C72"/>
      <c r="D72"/>
      <c r="E72"/>
      <c r="F72" s="10"/>
      <c r="G72"/>
      <c r="H72" s="10"/>
      <c r="I72"/>
      <c r="J72"/>
      <c r="K72" s="12"/>
    </row>
    <row r="73" spans="1:11" ht="13.5" thickBot="1">
      <c r="A73" s="15"/>
      <c r="B73" s="16"/>
      <c r="C73" s="16"/>
      <c r="D73" s="16"/>
      <c r="E73" s="16"/>
      <c r="F73" s="16"/>
      <c r="G73" s="16"/>
      <c r="H73" s="16"/>
      <c r="I73" s="16"/>
      <c r="J73" s="16"/>
      <c r="K73" s="17"/>
    </row>
  </sheetData>
  <customSheetViews>
    <customSheetView guid="{A548D9BF-F214-4557-A580-E91DD1CEBC4E}" scale="75" fitToPage="1" printArea="1" hiddenRows="1" state="hidden" showRuler="0">
      <selection activeCell="B3" sqref="B3"/>
      <pageMargins left="0" right="0" top="0" bottom="0" header="0" footer="0"/>
      <pageSetup paperSize="8" scale="56" orientation="portrait" r:id="rId1"/>
      <headerFooter alignWithMargins="0">
        <oddHeader>&amp;L&amp;G&amp;RFX2010 Sinteso Quantities Tool</oddHeader>
        <oddFooter>&amp;LBuilding Technologies
Fire Safety + Security Products&amp;R&amp;F
&amp;D</oddFooter>
      </headerFooter>
    </customSheetView>
    <customSheetView guid="{FA75CC5A-C39D-4AB1-B7E4-308BE16EBE6C}" scale="75" fitToPage="1" printArea="1" showRuler="0">
      <selection activeCell="B1" sqref="B1"/>
      <pageMargins left="0" right="0" top="0" bottom="0" header="0" footer="0"/>
      <pageSetup paperSize="8" scale="56" orientation="portrait" r:id="rId2"/>
      <headerFooter alignWithMargins="0">
        <oddHeader>&amp;L&amp;G&amp;RFX2010 Sinteso Quantities Tool</oddHeader>
        <oddFooter>&amp;LBuilding Technologies
Fire Safety + Security Products&amp;R&amp;F
&amp;D</oddFooter>
      </headerFooter>
    </customSheetView>
  </customSheetViews>
  <mergeCells count="7">
    <mergeCell ref="D65:E65"/>
    <mergeCell ref="B65:C65"/>
    <mergeCell ref="F65:J65"/>
    <mergeCell ref="A19:K19"/>
    <mergeCell ref="D62:E62"/>
    <mergeCell ref="F62:G62"/>
    <mergeCell ref="H62:I62"/>
  </mergeCells>
  <phoneticPr fontId="9" type="noConversion"/>
  <conditionalFormatting sqref="I66:I69 D71:E71 I71 G71 G66:G69 E66:E69 E63:E64 G63:G64 I63:I64">
    <cfRule type="expression" dxfId="105" priority="1" stopIfTrue="1">
      <formula>#REF!=3</formula>
    </cfRule>
  </conditionalFormatting>
  <conditionalFormatting sqref="F71">
    <cfRule type="cellIs" dxfId="104" priority="2" stopIfTrue="1" operator="greaterThan">
      <formula>#REF!</formula>
    </cfRule>
  </conditionalFormatting>
  <conditionalFormatting sqref="H71">
    <cfRule type="cellIs" dxfId="103" priority="3" stopIfTrue="1" operator="greaterThanOrEqual">
      <formula>#REF!</formula>
    </cfRule>
  </conditionalFormatting>
  <conditionalFormatting sqref="D63">
    <cfRule type="expression" dxfId="102" priority="4" stopIfTrue="1">
      <formula>$D$63&gt;VLOOKUP($D$54,$C$50:$H$52,4,TRUE)</formula>
    </cfRule>
  </conditionalFormatting>
  <conditionalFormatting sqref="D64">
    <cfRule type="expression" dxfId="101" priority="5" stopIfTrue="1">
      <formula>$D$64&gt;VLOOKUP($D$55,$C$50:$H$52,4,TRUE)</formula>
    </cfRule>
  </conditionalFormatting>
  <conditionalFormatting sqref="C66">
    <cfRule type="cellIs" dxfId="100" priority="6" stopIfTrue="1" operator="notBetween">
      <formula>0</formula>
      <formula>$G$46</formula>
    </cfRule>
  </conditionalFormatting>
  <conditionalFormatting sqref="D66:D69">
    <cfRule type="cellIs" dxfId="99" priority="7" stopIfTrue="1" operator="notBetween">
      <formula>0</formula>
      <formula>($I$59-1)*4</formula>
    </cfRule>
    <cfRule type="expression" dxfId="98" priority="8" stopIfTrue="1">
      <formula>SUM($D$66:$D$69)&gt;($I$59-1)*4</formula>
    </cfRule>
  </conditionalFormatting>
  <conditionalFormatting sqref="F66 H66">
    <cfRule type="cellIs" dxfId="97" priority="9" stopIfTrue="1" operator="greaterThan">
      <formula>$G$43</formula>
    </cfRule>
  </conditionalFormatting>
  <conditionalFormatting sqref="F63:F64 H63:H64">
    <cfRule type="cellIs" dxfId="96" priority="10" stopIfTrue="1" operator="greaterThan">
      <formula>$G$42/2</formula>
    </cfRule>
  </conditionalFormatting>
  <pageMargins left="0.78740157480314965" right="0.78740157480314965" top="0.78740157480314965" bottom="0.78740157480314965" header="0.39370078740157483" footer="0.39370078740157483"/>
  <pageSetup paperSize="8" scale="56" orientation="portrait" r:id="rId3"/>
  <headerFooter alignWithMargins="0">
    <oddHeader>&amp;L&amp;G&amp;RFX2010 Sinteso Quantities Tool</oddHeader>
    <oddFooter>&amp;LBuilding Technologies
Fire Safety + Security Products&amp;R&amp;F
&amp;D</oddFooter>
  </headerFooter>
  <drawing r:id="rId4"/>
  <legacyDrawing r:id="rId5"/>
  <legacyDrawingHF r:id="rId6"/>
  <oleObjects>
    <mc:AlternateContent xmlns:mc="http://schemas.openxmlformats.org/markup-compatibility/2006">
      <mc:Choice Requires="x14">
        <oleObject progId="Acrobat Document" dvAspect="DVASPECT_ICON" shapeId="18447" r:id="rId7">
          <objectPr defaultSize="0" r:id="rId8">
            <anchor moveWithCells="1">
              <from>
                <xdr:col>5</xdr:col>
                <xdr:colOff>142875</xdr:colOff>
                <xdr:row>31</xdr:row>
                <xdr:rowOff>28575</xdr:rowOff>
              </from>
              <to>
                <xdr:col>6</xdr:col>
                <xdr:colOff>447675</xdr:colOff>
                <xdr:row>35</xdr:row>
                <xdr:rowOff>66675</xdr:rowOff>
              </to>
            </anchor>
          </objectPr>
        </oleObject>
      </mc:Choice>
      <mc:Fallback>
        <oleObject progId="Acrobat Document" dvAspect="DVASPECT_ICON" shapeId="18447" r:id="rId7"/>
      </mc:Fallback>
    </mc:AlternateContent>
  </oleObjects>
  <mc:AlternateContent xmlns:mc="http://schemas.openxmlformats.org/markup-compatibility/2006">
    <mc:Choice Requires="x14">
      <controls>
        <mc:AlternateContent xmlns:mc="http://schemas.openxmlformats.org/markup-compatibility/2006">
          <mc:Choice Requires="x14">
            <control shapeId="18443" r:id="rId9" name="Drop Down 11">
              <controlPr defaultSize="0" autoLine="0" autoPict="0">
                <anchor moveWithCells="1">
                  <from>
                    <xdr:col>2</xdr:col>
                    <xdr:colOff>66675</xdr:colOff>
                    <xdr:row>62</xdr:row>
                    <xdr:rowOff>38100</xdr:rowOff>
                  </from>
                  <to>
                    <xdr:col>2</xdr:col>
                    <xdr:colOff>981075</xdr:colOff>
                    <xdr:row>62</xdr:row>
                    <xdr:rowOff>276225</xdr:rowOff>
                  </to>
                </anchor>
              </controlPr>
            </control>
          </mc:Choice>
        </mc:AlternateContent>
        <mc:AlternateContent xmlns:mc="http://schemas.openxmlformats.org/markup-compatibility/2006">
          <mc:Choice Requires="x14">
            <control shapeId="18444" r:id="rId10" name="Drop Down 12">
              <controlPr defaultSize="0" autoLine="0" autoPict="0">
                <anchor moveWithCells="1">
                  <from>
                    <xdr:col>2</xdr:col>
                    <xdr:colOff>66675</xdr:colOff>
                    <xdr:row>63</xdr:row>
                    <xdr:rowOff>38100</xdr:rowOff>
                  </from>
                  <to>
                    <xdr:col>2</xdr:col>
                    <xdr:colOff>981075</xdr:colOff>
                    <xdr:row>63</xdr:row>
                    <xdr:rowOff>276225</xdr:rowOff>
                  </to>
                </anchor>
              </controlPr>
            </control>
          </mc:Choice>
        </mc:AlternateContent>
        <mc:AlternateContent xmlns:mc="http://schemas.openxmlformats.org/markup-compatibility/2006">
          <mc:Choice Requires="x14">
            <control shapeId="18446" r:id="rId11" name="Drop Down 14">
              <controlPr defaultSize="0" autoLine="0" autoPict="0">
                <anchor moveWithCells="1">
                  <from>
                    <xdr:col>2</xdr:col>
                    <xdr:colOff>66675</xdr:colOff>
                    <xdr:row>65</xdr:row>
                    <xdr:rowOff>38100</xdr:rowOff>
                  </from>
                  <to>
                    <xdr:col>2</xdr:col>
                    <xdr:colOff>981075</xdr:colOff>
                    <xdr:row>65</xdr:row>
                    <xdr:rowOff>276225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pageSetUpPr autoPageBreaks="0" fitToPage="1"/>
  </sheetPr>
  <dimension ref="A1:CG85"/>
  <sheetViews>
    <sheetView showRuler="0" zoomScale="75" zoomScaleNormal="75" zoomScaleSheetLayoutView="75" workbookViewId="0">
      <selection activeCell="B3" sqref="B3"/>
    </sheetView>
  </sheetViews>
  <sheetFormatPr defaultColWidth="9.140625" defaultRowHeight="12.75"/>
  <cols>
    <col min="1" max="1" width="2.7109375" style="57" customWidth="1"/>
    <col min="2" max="2" width="42.7109375" style="57" customWidth="1"/>
    <col min="3" max="3" width="15.7109375" style="57" customWidth="1"/>
    <col min="4" max="4" width="10.28515625" style="57" customWidth="1"/>
    <col min="5" max="5" width="17.7109375" style="57" customWidth="1"/>
    <col min="6" max="6" width="9.28515625" style="57" customWidth="1"/>
    <col min="7" max="7" width="10.7109375" style="57" customWidth="1"/>
    <col min="8" max="8" width="9.140625" style="57" customWidth="1"/>
    <col min="9" max="9" width="9" style="57" customWidth="1"/>
    <col min="10" max="10" width="55.7109375" style="57" customWidth="1"/>
    <col min="11" max="11" width="2.7109375" style="57" customWidth="1"/>
    <col min="12" max="85" width="11.42578125" customWidth="1"/>
  </cols>
  <sheetData>
    <row r="1" spans="1:11" ht="18">
      <c r="A1" s="5"/>
      <c r="B1" s="5" t="s">
        <v>1260</v>
      </c>
      <c r="C1" s="5"/>
      <c r="D1" s="5"/>
      <c r="E1" s="5"/>
      <c r="F1"/>
      <c r="G1"/>
      <c r="H1"/>
      <c r="I1"/>
      <c r="J1"/>
      <c r="K1"/>
    </row>
    <row r="2" spans="1:11">
      <c r="A2"/>
      <c r="B2"/>
      <c r="C2"/>
      <c r="D2"/>
      <c r="E2"/>
      <c r="F2"/>
      <c r="G2"/>
      <c r="H2"/>
      <c r="I2"/>
      <c r="J2"/>
      <c r="K2"/>
    </row>
    <row r="3" spans="1:11">
      <c r="A3"/>
      <c r="B3" s="6" t="s">
        <v>13</v>
      </c>
      <c r="C3" s="6"/>
      <c r="D3" s="6"/>
      <c r="E3" s="6"/>
      <c r="F3"/>
      <c r="G3"/>
      <c r="H3"/>
      <c r="I3"/>
      <c r="J3"/>
      <c r="K3"/>
    </row>
    <row r="4" spans="1:11">
      <c r="A4"/>
      <c r="B4" t="s">
        <v>1203</v>
      </c>
      <c r="C4"/>
      <c r="D4"/>
      <c r="E4"/>
      <c r="F4"/>
      <c r="G4"/>
      <c r="H4"/>
      <c r="I4"/>
      <c r="J4"/>
      <c r="K4"/>
    </row>
    <row r="5" spans="1:11">
      <c r="A5"/>
      <c r="B5" s="66" t="s">
        <v>673</v>
      </c>
      <c r="C5" s="10"/>
      <c r="D5" s="10"/>
      <c r="E5" s="10"/>
      <c r="F5"/>
      <c r="G5"/>
      <c r="H5"/>
      <c r="I5"/>
      <c r="J5"/>
      <c r="K5"/>
    </row>
    <row r="6" spans="1:11">
      <c r="A6"/>
      <c r="B6" s="66" t="s">
        <v>1261</v>
      </c>
      <c r="C6"/>
      <c r="D6"/>
      <c r="E6"/>
      <c r="F6"/>
      <c r="G6"/>
      <c r="H6"/>
      <c r="I6"/>
      <c r="J6"/>
      <c r="K6"/>
    </row>
    <row r="7" spans="1:11">
      <c r="A7"/>
      <c r="B7" s="66" t="s">
        <v>1204</v>
      </c>
      <c r="C7" s="6"/>
      <c r="D7" s="6"/>
      <c r="E7" s="6"/>
      <c r="F7"/>
      <c r="G7"/>
      <c r="H7"/>
      <c r="I7"/>
      <c r="J7"/>
      <c r="K7"/>
    </row>
    <row r="8" spans="1:11">
      <c r="A8"/>
      <c r="B8"/>
      <c r="C8"/>
      <c r="D8"/>
      <c r="E8"/>
      <c r="F8"/>
      <c r="G8"/>
      <c r="H8"/>
      <c r="I8"/>
      <c r="J8"/>
      <c r="K8"/>
    </row>
    <row r="9" spans="1:11">
      <c r="A9"/>
      <c r="B9" s="6" t="s">
        <v>41</v>
      </c>
      <c r="C9" s="6"/>
      <c r="D9" s="6"/>
      <c r="E9" s="6"/>
      <c r="F9"/>
      <c r="G9"/>
      <c r="H9"/>
      <c r="I9"/>
      <c r="J9"/>
      <c r="K9"/>
    </row>
    <row r="10" spans="1:11">
      <c r="A10"/>
      <c r="B10" s="101" t="s">
        <v>740</v>
      </c>
      <c r="C10" s="965"/>
      <c r="D10" s="965"/>
      <c r="E10" s="965"/>
      <c r="F10"/>
      <c r="G10"/>
      <c r="H10"/>
      <c r="I10"/>
      <c r="J10"/>
      <c r="K10"/>
    </row>
    <row r="11" spans="1:11">
      <c r="A11"/>
      <c r="B11" s="6"/>
      <c r="D11"/>
      <c r="E11"/>
      <c r="F11"/>
      <c r="G11"/>
      <c r="H11"/>
      <c r="I11"/>
      <c r="J11"/>
      <c r="K11"/>
    </row>
    <row r="12" spans="1:11">
      <c r="A12"/>
      <c r="B12" s="966" t="s">
        <v>128</v>
      </c>
      <c r="C12" s="67" t="s">
        <v>129</v>
      </c>
      <c r="D12"/>
      <c r="E12"/>
      <c r="F12"/>
      <c r="G12"/>
      <c r="H12"/>
      <c r="I12"/>
      <c r="J12"/>
      <c r="K12"/>
    </row>
    <row r="13" spans="1:11">
      <c r="A13"/>
      <c r="B13" s="967" t="s">
        <v>130</v>
      </c>
      <c r="C13" s="968" t="s">
        <v>131</v>
      </c>
      <c r="D13"/>
      <c r="E13"/>
      <c r="F13"/>
      <c r="G13"/>
      <c r="H13"/>
      <c r="I13"/>
      <c r="J13"/>
      <c r="K13"/>
    </row>
    <row r="14" spans="1:11">
      <c r="A14"/>
      <c r="B14" s="969"/>
      <c r="C14" s="968"/>
      <c r="D14"/>
      <c r="E14"/>
      <c r="F14"/>
      <c r="G14"/>
      <c r="H14"/>
      <c r="I14"/>
      <c r="J14"/>
      <c r="K14"/>
    </row>
    <row r="15" spans="1:11">
      <c r="A15"/>
      <c r="B15" s="970" t="s">
        <v>132</v>
      </c>
      <c r="C15" s="968" t="s">
        <v>133</v>
      </c>
      <c r="D15"/>
      <c r="E15"/>
      <c r="F15"/>
      <c r="G15"/>
      <c r="H15"/>
      <c r="I15"/>
      <c r="J15"/>
      <c r="K15"/>
    </row>
    <row r="16" spans="1:11">
      <c r="A16"/>
      <c r="B16" s="971" t="s">
        <v>134</v>
      </c>
      <c r="C16" s="968" t="s">
        <v>135</v>
      </c>
      <c r="D16"/>
      <c r="E16"/>
      <c r="F16"/>
      <c r="G16"/>
      <c r="H16"/>
      <c r="I16"/>
      <c r="J16"/>
      <c r="K16"/>
    </row>
    <row r="17" spans="1:11">
      <c r="A17"/>
      <c r="B17" s="972" t="s">
        <v>136</v>
      </c>
      <c r="C17" s="968" t="s">
        <v>137</v>
      </c>
      <c r="D17"/>
      <c r="E17"/>
      <c r="F17"/>
      <c r="G17"/>
      <c r="H17"/>
      <c r="I17"/>
      <c r="J17"/>
      <c r="K17"/>
    </row>
    <row r="18" spans="1:11" ht="13.5" thickBot="1">
      <c r="A18"/>
      <c r="B18"/>
      <c r="C18"/>
      <c r="D18"/>
      <c r="E18"/>
      <c r="F18"/>
      <c r="G18"/>
      <c r="H18"/>
      <c r="I18"/>
      <c r="J18"/>
      <c r="K18"/>
    </row>
    <row r="19" spans="1:11" ht="16.5" thickBot="1">
      <c r="A19" s="1271" t="s">
        <v>693</v>
      </c>
      <c r="B19" s="1272"/>
      <c r="C19" s="1272"/>
      <c r="D19" s="1272"/>
      <c r="E19" s="1272"/>
      <c r="F19" s="1272"/>
      <c r="G19" s="1272"/>
      <c r="H19" s="1272"/>
      <c r="I19" s="1272"/>
      <c r="J19" s="1272"/>
      <c r="K19" s="1273"/>
    </row>
    <row r="20" spans="1:11">
      <c r="A20" s="11"/>
      <c r="B20"/>
      <c r="C20"/>
      <c r="D20"/>
      <c r="E20"/>
      <c r="F20"/>
      <c r="G20"/>
      <c r="H20"/>
      <c r="I20"/>
      <c r="J20"/>
      <c r="K20" s="12"/>
    </row>
    <row r="21" spans="1:11">
      <c r="A21" s="11"/>
      <c r="B21" s="6" t="s">
        <v>1205</v>
      </c>
      <c r="C21"/>
      <c r="D21"/>
      <c r="E21" s="103"/>
      <c r="F21"/>
      <c r="G21"/>
      <c r="H21"/>
      <c r="I21"/>
      <c r="J21"/>
      <c r="K21" s="12"/>
    </row>
    <row r="22" spans="1:11">
      <c r="A22" s="11"/>
      <c r="B22" s="104" t="s">
        <v>1262</v>
      </c>
      <c r="C22"/>
      <c r="D22"/>
      <c r="E22"/>
      <c r="F22"/>
      <c r="G22"/>
      <c r="H22"/>
      <c r="I22"/>
      <c r="J22"/>
      <c r="K22" s="12"/>
    </row>
    <row r="23" spans="1:11">
      <c r="A23" s="11"/>
      <c r="B23" s="104" t="s">
        <v>1263</v>
      </c>
      <c r="C23"/>
      <c r="D23"/>
      <c r="E23"/>
      <c r="F23"/>
      <c r="G23"/>
      <c r="H23"/>
      <c r="I23"/>
      <c r="J23"/>
      <c r="K23" s="12"/>
    </row>
    <row r="24" spans="1:11">
      <c r="A24" s="11"/>
      <c r="B24" s="104" t="s">
        <v>1264</v>
      </c>
      <c r="C24"/>
      <c r="D24"/>
      <c r="E24"/>
      <c r="F24"/>
      <c r="G24"/>
      <c r="H24"/>
      <c r="I24"/>
      <c r="J24"/>
      <c r="K24" s="12"/>
    </row>
    <row r="25" spans="1:11">
      <c r="A25" s="11"/>
      <c r="B25" s="104"/>
      <c r="C25"/>
      <c r="D25"/>
      <c r="E25"/>
      <c r="F25"/>
      <c r="G25"/>
      <c r="H25"/>
      <c r="I25"/>
      <c r="J25"/>
      <c r="K25" s="12"/>
    </row>
    <row r="26" spans="1:11">
      <c r="A26" s="11"/>
      <c r="B26" s="6" t="s">
        <v>1209</v>
      </c>
      <c r="C26"/>
      <c r="D26"/>
      <c r="E26"/>
      <c r="F26"/>
      <c r="G26"/>
      <c r="H26"/>
      <c r="I26"/>
      <c r="J26"/>
      <c r="K26" s="12"/>
    </row>
    <row r="27" spans="1:11">
      <c r="A27" s="11"/>
      <c r="B27" s="104" t="s">
        <v>1265</v>
      </c>
      <c r="C27" t="s">
        <v>1266</v>
      </c>
      <c r="D27"/>
      <c r="E27"/>
      <c r="F27"/>
      <c r="G27"/>
      <c r="H27"/>
      <c r="I27"/>
      <c r="J27"/>
      <c r="K27" s="12"/>
    </row>
    <row r="28" spans="1:11">
      <c r="A28" s="11"/>
      <c r="B28" s="104" t="s">
        <v>1267</v>
      </c>
      <c r="C28" t="s">
        <v>1268</v>
      </c>
      <c r="D28"/>
      <c r="E28"/>
      <c r="F28"/>
      <c r="G28"/>
      <c r="H28"/>
      <c r="I28"/>
      <c r="J28"/>
      <c r="K28" s="12"/>
    </row>
    <row r="29" spans="1:11">
      <c r="A29" s="11"/>
      <c r="B29" s="104"/>
      <c r="C29"/>
      <c r="D29"/>
      <c r="E29"/>
      <c r="F29"/>
      <c r="G29"/>
      <c r="H29"/>
      <c r="I29"/>
      <c r="J29"/>
      <c r="K29" s="12"/>
    </row>
    <row r="30" spans="1:11">
      <c r="A30" s="11"/>
      <c r="B30" s="6" t="s">
        <v>15</v>
      </c>
      <c r="C30"/>
      <c r="D30"/>
      <c r="E30"/>
      <c r="F30"/>
      <c r="G30"/>
      <c r="H30"/>
      <c r="I30"/>
      <c r="J30"/>
      <c r="K30" s="12"/>
    </row>
    <row r="31" spans="1:11">
      <c r="A31" s="11"/>
      <c r="B31" s="104" t="s">
        <v>1269</v>
      </c>
      <c r="C31"/>
      <c r="D31"/>
      <c r="E31"/>
      <c r="F31"/>
      <c r="G31"/>
      <c r="H31"/>
      <c r="I31"/>
      <c r="J31"/>
      <c r="K31" s="12"/>
    </row>
    <row r="32" spans="1:11">
      <c r="A32" s="11"/>
      <c r="B32" s="88" t="s">
        <v>1270</v>
      </c>
      <c r="C32"/>
      <c r="D32"/>
      <c r="E32"/>
      <c r="F32"/>
      <c r="G32"/>
      <c r="H32"/>
      <c r="I32"/>
      <c r="J32"/>
      <c r="K32" s="12"/>
    </row>
    <row r="33" spans="1:85">
      <c r="A33" s="11"/>
      <c r="B33" s="66"/>
      <c r="C33"/>
      <c r="D33"/>
      <c r="E33"/>
      <c r="F33"/>
      <c r="G33"/>
      <c r="H33"/>
      <c r="I33"/>
      <c r="J33"/>
      <c r="K33" s="12"/>
      <c r="N33" s="6"/>
    </row>
    <row r="34" spans="1:85">
      <c r="A34" s="11"/>
      <c r="B34" s="6" t="s">
        <v>41</v>
      </c>
      <c r="C34"/>
      <c r="D34"/>
      <c r="E34"/>
      <c r="F34"/>
      <c r="G34"/>
      <c r="H34"/>
      <c r="I34"/>
      <c r="J34"/>
      <c r="K34" s="12"/>
    </row>
    <row r="35" spans="1:85">
      <c r="A35" s="11"/>
      <c r="B35" s="965" t="s">
        <v>1271</v>
      </c>
      <c r="C35"/>
      <c r="D35"/>
      <c r="E35"/>
      <c r="F35"/>
      <c r="G35"/>
      <c r="H35"/>
      <c r="I35"/>
      <c r="J35"/>
      <c r="K35" s="12"/>
    </row>
    <row r="36" spans="1:85">
      <c r="A36" s="11"/>
      <c r="B36" s="104" t="s">
        <v>1272</v>
      </c>
      <c r="C36"/>
      <c r="D36"/>
      <c r="E36"/>
      <c r="F36"/>
      <c r="G36"/>
      <c r="H36"/>
      <c r="I36"/>
      <c r="J36"/>
      <c r="K36" s="12"/>
    </row>
    <row r="37" spans="1:85" s="91" customFormat="1" hidden="1">
      <c r="A37" s="90"/>
      <c r="B37" s="106"/>
      <c r="K37" s="9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row>
    <row r="38" spans="1:85" s="91" customFormat="1" hidden="1">
      <c r="A38" s="90"/>
      <c r="B38" s="106"/>
      <c r="D38" s="91" t="s">
        <v>1273</v>
      </c>
      <c r="G38" s="91" t="s">
        <v>1274</v>
      </c>
      <c r="K38" s="9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row>
    <row r="39" spans="1:85" s="50" customFormat="1" hidden="1">
      <c r="A39" s="45"/>
      <c r="B39" s="74" t="s">
        <v>1275</v>
      </c>
      <c r="C39" s="47"/>
      <c r="D39" s="159">
        <v>0.61</v>
      </c>
      <c r="E39" s="97" t="s">
        <v>1276</v>
      </c>
      <c r="F39" s="98"/>
      <c r="G39" s="98">
        <f>D39*30/(24*0.85)</f>
        <v>0.89705882352941191</v>
      </c>
      <c r="H39" s="97" t="s">
        <v>213</v>
      </c>
      <c r="I39" s="97" t="s">
        <v>1226</v>
      </c>
      <c r="J39" s="74"/>
      <c r="K39" s="49"/>
    </row>
    <row r="40" spans="1:85" s="50" customFormat="1" hidden="1">
      <c r="A40" s="45"/>
      <c r="B40" s="74" t="s">
        <v>1277</v>
      </c>
      <c r="C40" s="47"/>
      <c r="D40" s="161">
        <v>32</v>
      </c>
      <c r="E40" s="97"/>
      <c r="F40" s="99"/>
      <c r="G40" s="99"/>
      <c r="H40" s="97"/>
      <c r="I40" s="97"/>
      <c r="J40" s="48"/>
      <c r="K40" s="49"/>
    </row>
    <row r="41" spans="1:85" s="50" customFormat="1" hidden="1">
      <c r="A41" s="45"/>
      <c r="B41" s="74" t="s">
        <v>1278</v>
      </c>
      <c r="C41" s="47"/>
      <c r="D41" s="162">
        <v>1.4999999999999999E-4</v>
      </c>
      <c r="E41" s="97" t="s">
        <v>1279</v>
      </c>
      <c r="F41" s="107"/>
      <c r="G41" s="122">
        <f>D41*30/(24*0.85)</f>
        <v>2.2058823529411765E-4</v>
      </c>
      <c r="H41" s="97" t="s">
        <v>213</v>
      </c>
      <c r="I41" s="97" t="s">
        <v>1226</v>
      </c>
      <c r="J41" s="48"/>
      <c r="K41" s="49"/>
    </row>
    <row r="42" spans="1:85" s="50" customFormat="1" hidden="1">
      <c r="A42" s="45"/>
      <c r="B42" s="74" t="s">
        <v>1280</v>
      </c>
      <c r="C42" s="47"/>
      <c r="D42" s="161">
        <v>256</v>
      </c>
      <c r="E42" s="97"/>
      <c r="F42" s="99"/>
      <c r="G42" s="99"/>
      <c r="H42" s="97"/>
      <c r="I42" s="97"/>
      <c r="J42" s="48"/>
      <c r="K42" s="49"/>
    </row>
    <row r="43" spans="1:85" s="47" customFormat="1" hidden="1">
      <c r="A43" s="45"/>
      <c r="B43" s="74"/>
      <c r="C43" s="99"/>
      <c r="D43" s="97"/>
      <c r="E43" s="97"/>
      <c r="F43" s="99"/>
      <c r="G43" s="99"/>
      <c r="H43" s="97"/>
      <c r="I43" s="97"/>
      <c r="J43" s="97"/>
      <c r="K43" s="49"/>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row>
    <row r="44" spans="1:85" s="50" customFormat="1" hidden="1">
      <c r="A44" s="45"/>
      <c r="B44" s="74" t="s">
        <v>1281</v>
      </c>
      <c r="C44" s="83" t="s">
        <v>1282</v>
      </c>
      <c r="D44" s="160">
        <f>0.0072+10/1280*0.0136</f>
        <v>7.3062499999999994E-3</v>
      </c>
      <c r="E44" s="97" t="s">
        <v>1283</v>
      </c>
      <c r="F44" s="107">
        <f t="shared" ref="F44:F51" si="0">D44*30/(24*0.85)</f>
        <v>1.0744485294117647E-2</v>
      </c>
      <c r="G44" s="109" t="s">
        <v>1284</v>
      </c>
      <c r="H44" s="97"/>
      <c r="I44" s="133">
        <f t="shared" ref="I44:I51" si="1">F44*1.1</f>
        <v>1.1818933823529412E-2</v>
      </c>
      <c r="J44" s="109" t="s">
        <v>1285</v>
      </c>
      <c r="K44" s="49"/>
      <c r="L44" s="137"/>
    </row>
    <row r="45" spans="1:85" s="50" customFormat="1" hidden="1">
      <c r="A45" s="45"/>
      <c r="B45" s="74" t="s">
        <v>1286</v>
      </c>
      <c r="C45" s="47"/>
      <c r="D45" s="160">
        <f>0.0072+160/1280*0.0627</f>
        <v>1.5037500000000001E-2</v>
      </c>
      <c r="E45" s="97" t="s">
        <v>1283</v>
      </c>
      <c r="F45" s="107">
        <f t="shared" si="0"/>
        <v>2.2113970588235294E-2</v>
      </c>
      <c r="G45" s="109" t="s">
        <v>1284</v>
      </c>
      <c r="H45" s="97"/>
      <c r="I45" s="133">
        <f t="shared" si="1"/>
        <v>2.4325367647058824E-2</v>
      </c>
      <c r="J45" s="109" t="s">
        <v>1285</v>
      </c>
      <c r="K45" s="49"/>
      <c r="L45" s="137"/>
    </row>
    <row r="46" spans="1:85" s="50" customFormat="1" hidden="1">
      <c r="A46" s="45"/>
      <c r="B46" s="74" t="s">
        <v>1287</v>
      </c>
      <c r="C46" s="83" t="s">
        <v>1282</v>
      </c>
      <c r="D46" s="160">
        <f>0.0046+10/1280*0.0136</f>
        <v>4.7062499999999995E-3</v>
      </c>
      <c r="E46" s="97" t="s">
        <v>1283</v>
      </c>
      <c r="F46" s="107">
        <f t="shared" si="0"/>
        <v>6.920955882352941E-3</v>
      </c>
      <c r="G46" s="109" t="s">
        <v>1284</v>
      </c>
      <c r="H46" s="97"/>
      <c r="I46" s="133">
        <f t="shared" si="1"/>
        <v>7.6130514705882359E-3</v>
      </c>
      <c r="J46" s="109" t="s">
        <v>1285</v>
      </c>
      <c r="K46" s="49"/>
      <c r="L46" s="137"/>
    </row>
    <row r="47" spans="1:85" s="50" customFormat="1" hidden="1">
      <c r="A47" s="45"/>
      <c r="B47" s="74" t="s">
        <v>1288</v>
      </c>
      <c r="C47" s="47"/>
      <c r="D47" s="160">
        <f>0.0046+160/1280*0.0627</f>
        <v>1.2437500000000001E-2</v>
      </c>
      <c r="E47" s="97" t="s">
        <v>1283</v>
      </c>
      <c r="F47" s="107">
        <f t="shared" si="0"/>
        <v>1.8290441176470593E-2</v>
      </c>
      <c r="G47" s="109" t="s">
        <v>1284</v>
      </c>
      <c r="H47" s="97"/>
      <c r="I47" s="133">
        <f t="shared" si="1"/>
        <v>2.0119485294117653E-2</v>
      </c>
      <c r="J47" s="109" t="s">
        <v>1285</v>
      </c>
      <c r="K47" s="49"/>
      <c r="L47" s="137"/>
    </row>
    <row r="48" spans="1:85" s="50" customFormat="1" hidden="1">
      <c r="A48" s="45"/>
      <c r="B48" s="74" t="s">
        <v>1289</v>
      </c>
      <c r="C48" s="47">
        <v>32</v>
      </c>
      <c r="D48" s="160">
        <f>0.007+(C48*$D$41)</f>
        <v>1.18E-2</v>
      </c>
      <c r="E48" s="97" t="s">
        <v>1283</v>
      </c>
      <c r="F48" s="107">
        <f t="shared" si="0"/>
        <v>1.7352941176470588E-2</v>
      </c>
      <c r="G48" s="109" t="s">
        <v>1284</v>
      </c>
      <c r="H48" s="97"/>
      <c r="I48" s="133">
        <f t="shared" si="1"/>
        <v>1.9088235294117649E-2</v>
      </c>
      <c r="J48" s="109" t="s">
        <v>1285</v>
      </c>
      <c r="K48" s="49"/>
      <c r="L48" s="137"/>
    </row>
    <row r="49" spans="1:12" s="50" customFormat="1" hidden="1">
      <c r="A49" s="45"/>
      <c r="B49" s="74" t="s">
        <v>1290</v>
      </c>
      <c r="C49" s="47"/>
      <c r="D49" s="160">
        <f>0.0118+160/1280*0.052</f>
        <v>1.83E-2</v>
      </c>
      <c r="E49" s="97" t="s">
        <v>1283</v>
      </c>
      <c r="F49" s="107">
        <f t="shared" si="0"/>
        <v>2.6911764705882357E-2</v>
      </c>
      <c r="G49" s="109" t="s">
        <v>1284</v>
      </c>
      <c r="H49" s="97"/>
      <c r="I49" s="133">
        <f t="shared" si="1"/>
        <v>2.9602941176470596E-2</v>
      </c>
      <c r="J49" s="109" t="s">
        <v>1285</v>
      </c>
      <c r="K49" s="49"/>
      <c r="L49" s="137"/>
    </row>
    <row r="50" spans="1:12" s="50" customFormat="1" hidden="1">
      <c r="A50" s="45"/>
      <c r="B50" s="74" t="s">
        <v>1291</v>
      </c>
      <c r="C50" s="47">
        <v>32</v>
      </c>
      <c r="D50" s="160">
        <f>0.007+(C50*$D$41)</f>
        <v>1.18E-2</v>
      </c>
      <c r="E50" s="97" t="s">
        <v>1283</v>
      </c>
      <c r="F50" s="107">
        <f t="shared" si="0"/>
        <v>1.7352941176470588E-2</v>
      </c>
      <c r="G50" s="109" t="s">
        <v>1284</v>
      </c>
      <c r="H50" s="97"/>
      <c r="I50" s="133">
        <f t="shared" si="1"/>
        <v>1.9088235294117649E-2</v>
      </c>
      <c r="J50" s="109" t="s">
        <v>1285</v>
      </c>
      <c r="K50" s="49"/>
      <c r="L50" s="137"/>
    </row>
    <row r="51" spans="1:12" s="50" customFormat="1" hidden="1">
      <c r="A51" s="45"/>
      <c r="B51" s="74" t="s">
        <v>1292</v>
      </c>
      <c r="C51" s="47"/>
      <c r="D51" s="160">
        <f>0.0118+160/1280*0.052</f>
        <v>1.83E-2</v>
      </c>
      <c r="E51" s="97" t="s">
        <v>1283</v>
      </c>
      <c r="F51" s="107">
        <f t="shared" si="0"/>
        <v>2.6911764705882357E-2</v>
      </c>
      <c r="G51" s="109" t="s">
        <v>1284</v>
      </c>
      <c r="H51" s="97"/>
      <c r="I51" s="133">
        <f t="shared" si="1"/>
        <v>2.9602941176470596E-2</v>
      </c>
      <c r="J51" s="109" t="s">
        <v>1285</v>
      </c>
      <c r="K51" s="49"/>
      <c r="L51" s="137"/>
    </row>
    <row r="52" spans="1:12" s="50" customFormat="1" hidden="1">
      <c r="A52" s="45"/>
      <c r="B52" s="74"/>
      <c r="C52" s="99"/>
      <c r="D52" s="97"/>
      <c r="E52" s="97"/>
      <c r="F52" s="99"/>
      <c r="G52" s="99"/>
      <c r="H52" s="97"/>
      <c r="I52" s="97"/>
      <c r="J52" s="48"/>
      <c r="K52" s="49"/>
    </row>
    <row r="53" spans="1:12" s="50" customFormat="1" hidden="1">
      <c r="A53" s="45"/>
      <c r="B53" s="74"/>
      <c r="C53" s="74"/>
      <c r="D53" s="48" t="s">
        <v>1235</v>
      </c>
      <c r="E53" s="97"/>
      <c r="F53" s="99" t="s">
        <v>1293</v>
      </c>
      <c r="G53" s="99"/>
      <c r="H53" s="97" t="s">
        <v>1294</v>
      </c>
      <c r="I53" s="97"/>
      <c r="J53" s="48"/>
      <c r="K53" s="49"/>
    </row>
    <row r="54" spans="1:12" s="50" customFormat="1" hidden="1">
      <c r="A54" s="45"/>
      <c r="B54" s="74"/>
      <c r="C54" s="86">
        <v>1</v>
      </c>
      <c r="D54" s="97" t="s">
        <v>1295</v>
      </c>
      <c r="E54" s="97"/>
      <c r="F54" s="107">
        <v>0</v>
      </c>
      <c r="G54" s="109" t="s">
        <v>213</v>
      </c>
      <c r="H54" s="107">
        <v>0</v>
      </c>
      <c r="I54" s="97" t="s">
        <v>213</v>
      </c>
      <c r="J54" s="48"/>
      <c r="K54" s="49"/>
    </row>
    <row r="55" spans="1:12" s="50" customFormat="1" hidden="1">
      <c r="A55" s="45"/>
      <c r="B55" s="74"/>
      <c r="C55" s="86">
        <v>2</v>
      </c>
      <c r="D55" s="97" t="s">
        <v>1296</v>
      </c>
      <c r="E55" s="97"/>
      <c r="F55" s="107">
        <f>I44</f>
        <v>1.1818933823529412E-2</v>
      </c>
      <c r="G55" s="109" t="s">
        <v>213</v>
      </c>
      <c r="H55" s="107">
        <f>I45</f>
        <v>2.4325367647058824E-2</v>
      </c>
      <c r="I55" s="97" t="s">
        <v>213</v>
      </c>
      <c r="J55" s="48"/>
      <c r="K55" s="49"/>
    </row>
    <row r="56" spans="1:12" s="50" customFormat="1" hidden="1">
      <c r="A56" s="45"/>
      <c r="B56" s="74"/>
      <c r="C56" s="86">
        <v>3</v>
      </c>
      <c r="D56" s="97" t="s">
        <v>1297</v>
      </c>
      <c r="E56" s="97"/>
      <c r="F56" s="107">
        <f>I46</f>
        <v>7.6130514705882359E-3</v>
      </c>
      <c r="G56" s="109" t="s">
        <v>213</v>
      </c>
      <c r="H56" s="107">
        <f>I47</f>
        <v>2.0119485294117653E-2</v>
      </c>
      <c r="I56" s="97" t="s">
        <v>213</v>
      </c>
      <c r="J56" s="48"/>
      <c r="K56" s="49"/>
    </row>
    <row r="57" spans="1:12" s="50" customFormat="1" hidden="1">
      <c r="A57" s="45"/>
      <c r="B57" s="74"/>
      <c r="C57" s="86">
        <v>4</v>
      </c>
      <c r="D57" s="97" t="s">
        <v>1298</v>
      </c>
      <c r="E57" s="97"/>
      <c r="F57" s="107">
        <f>I48</f>
        <v>1.9088235294117649E-2</v>
      </c>
      <c r="G57" s="109" t="s">
        <v>213</v>
      </c>
      <c r="H57" s="107">
        <f>I49</f>
        <v>2.9602941176470596E-2</v>
      </c>
      <c r="I57" s="97" t="s">
        <v>213</v>
      </c>
      <c r="J57" s="48"/>
      <c r="K57" s="49"/>
    </row>
    <row r="58" spans="1:12" s="50" customFormat="1" hidden="1">
      <c r="A58" s="45"/>
      <c r="B58" s="74"/>
      <c r="C58" s="86">
        <v>5</v>
      </c>
      <c r="D58" s="97" t="s">
        <v>1299</v>
      </c>
      <c r="E58" s="97"/>
      <c r="F58" s="107">
        <f>I50</f>
        <v>1.9088235294117649E-2</v>
      </c>
      <c r="G58" s="109" t="s">
        <v>213</v>
      </c>
      <c r="H58" s="107">
        <f>I51</f>
        <v>2.9602941176470596E-2</v>
      </c>
      <c r="I58" s="97" t="s">
        <v>213</v>
      </c>
      <c r="J58" s="48"/>
      <c r="K58" s="49"/>
    </row>
    <row r="59" spans="1:12" s="50" customFormat="1" hidden="1">
      <c r="A59" s="45"/>
      <c r="B59" s="74"/>
      <c r="C59" s="99"/>
      <c r="D59" s="97"/>
      <c r="E59" s="97"/>
      <c r="F59" s="99"/>
      <c r="G59" s="99"/>
      <c r="H59" s="97"/>
      <c r="I59" s="97"/>
      <c r="J59" s="48"/>
      <c r="K59" s="49"/>
    </row>
    <row r="60" spans="1:12" s="50" customFormat="1" hidden="1">
      <c r="A60" s="45"/>
      <c r="B60" s="74"/>
      <c r="C60" s="110" t="s">
        <v>1300</v>
      </c>
      <c r="D60" s="84">
        <v>1</v>
      </c>
      <c r="E60" s="97"/>
      <c r="F60" s="99"/>
      <c r="G60" s="99"/>
      <c r="H60" s="97"/>
      <c r="I60" s="97"/>
      <c r="J60" s="48"/>
      <c r="K60" s="49"/>
    </row>
    <row r="61" spans="1:12" s="50" customFormat="1" hidden="1">
      <c r="A61" s="45"/>
      <c r="B61" s="74"/>
      <c r="C61" s="110" t="s">
        <v>1301</v>
      </c>
      <c r="D61" s="84">
        <v>1</v>
      </c>
      <c r="E61" s="97"/>
      <c r="F61" s="99"/>
      <c r="G61" s="99"/>
      <c r="H61" s="97"/>
      <c r="I61" s="97"/>
      <c r="J61" s="48"/>
      <c r="K61" s="49"/>
    </row>
    <row r="62" spans="1:12" s="50" customFormat="1" hidden="1">
      <c r="A62" s="45"/>
      <c r="B62" s="74"/>
      <c r="C62" s="110" t="s">
        <v>1302</v>
      </c>
      <c r="D62" s="84">
        <v>1</v>
      </c>
      <c r="E62" s="97"/>
      <c r="F62" s="99"/>
      <c r="G62" s="99"/>
      <c r="H62" s="97"/>
      <c r="I62" s="97"/>
      <c r="J62" s="48"/>
      <c r="K62" s="49"/>
    </row>
    <row r="63" spans="1:12" s="50" customFormat="1" hidden="1">
      <c r="A63" s="45"/>
      <c r="B63" s="74"/>
      <c r="C63" s="110" t="s">
        <v>1303</v>
      </c>
      <c r="D63" s="84">
        <v>1</v>
      </c>
      <c r="E63" s="97"/>
      <c r="F63" s="99"/>
      <c r="G63" s="99"/>
      <c r="H63" s="97"/>
      <c r="I63" s="97"/>
      <c r="J63" s="48"/>
      <c r="K63" s="49"/>
    </row>
    <row r="64" spans="1:12" s="50" customFormat="1" hidden="1">
      <c r="A64" s="45"/>
      <c r="B64" s="74"/>
      <c r="C64" s="110" t="s">
        <v>1304</v>
      </c>
      <c r="D64" s="84">
        <v>1</v>
      </c>
      <c r="E64" s="97"/>
      <c r="F64" s="99"/>
      <c r="G64" s="99"/>
      <c r="H64" s="97"/>
      <c r="I64" s="97"/>
      <c r="J64" s="48"/>
      <c r="K64" s="49"/>
    </row>
    <row r="65" spans="1:11" s="50" customFormat="1" hidden="1">
      <c r="A65" s="45"/>
      <c r="B65" s="74"/>
      <c r="C65" s="110" t="s">
        <v>1305</v>
      </c>
      <c r="D65" s="84">
        <v>1</v>
      </c>
      <c r="E65" s="97"/>
      <c r="F65" s="99"/>
      <c r="G65" s="99"/>
      <c r="H65" s="97"/>
      <c r="I65" s="97"/>
      <c r="J65" s="48"/>
      <c r="K65" s="49"/>
    </row>
    <row r="66" spans="1:11" s="50" customFormat="1" hidden="1">
      <c r="A66" s="45"/>
      <c r="B66" s="74"/>
      <c r="C66" s="110" t="s">
        <v>1306</v>
      </c>
      <c r="D66" s="84">
        <v>1</v>
      </c>
      <c r="E66" s="97"/>
      <c r="F66" s="99"/>
      <c r="G66" s="99"/>
      <c r="H66" s="97"/>
      <c r="I66" s="97"/>
      <c r="J66" s="48"/>
      <c r="K66" s="49"/>
    </row>
    <row r="67" spans="1:11" s="50" customFormat="1" hidden="1">
      <c r="A67" s="45"/>
      <c r="B67" s="74"/>
      <c r="C67" s="110" t="s">
        <v>1307</v>
      </c>
      <c r="D67" s="84">
        <v>1</v>
      </c>
      <c r="E67" s="97"/>
      <c r="F67" s="99"/>
      <c r="G67" s="99"/>
      <c r="H67" s="97"/>
      <c r="I67" s="97"/>
      <c r="J67" s="48"/>
      <c r="K67" s="49"/>
    </row>
    <row r="68" spans="1:11" s="50" customFormat="1" hidden="1">
      <c r="A68" s="45"/>
      <c r="B68" s="74"/>
      <c r="C68" s="99"/>
      <c r="D68" s="97"/>
      <c r="E68" s="97"/>
      <c r="F68" s="99"/>
      <c r="G68" s="99"/>
      <c r="H68" s="97"/>
      <c r="I68" s="97"/>
      <c r="J68" s="48"/>
      <c r="K68" s="49"/>
    </row>
    <row r="69" spans="1:11" s="50" customFormat="1" hidden="1">
      <c r="A69" s="45"/>
      <c r="B69" s="74"/>
      <c r="C69" s="98"/>
      <c r="D69" s="97"/>
      <c r="E69" s="97"/>
      <c r="F69" s="99"/>
      <c r="G69" s="99"/>
      <c r="H69" s="97"/>
      <c r="I69" s="97"/>
      <c r="J69" s="48"/>
      <c r="K69" s="49"/>
    </row>
    <row r="70" spans="1:11" s="50" customFormat="1" hidden="1">
      <c r="A70" s="45"/>
      <c r="B70" s="74" t="s">
        <v>1242</v>
      </c>
      <c r="C70" s="990"/>
      <c r="D70" s="159">
        <v>8.5000000000000006E-2</v>
      </c>
      <c r="E70" s="97" t="s">
        <v>1243</v>
      </c>
      <c r="F70" s="99"/>
      <c r="G70" s="99"/>
      <c r="H70" s="97"/>
      <c r="I70" s="97"/>
      <c r="J70" s="48"/>
      <c r="K70" s="49"/>
    </row>
    <row r="71" spans="1:11" s="50" customFormat="1" hidden="1">
      <c r="A71" s="45"/>
      <c r="B71" s="74"/>
      <c r="C71" s="99"/>
      <c r="D71" s="97"/>
      <c r="E71" s="97"/>
      <c r="F71" s="99"/>
      <c r="G71" s="99"/>
      <c r="H71" s="97"/>
      <c r="I71" s="97"/>
      <c r="J71" s="48"/>
      <c r="K71" s="49"/>
    </row>
    <row r="72" spans="1:11" ht="13.5" thickBot="1">
      <c r="A72" s="11"/>
      <c r="B72"/>
      <c r="C72"/>
      <c r="D72"/>
      <c r="E72"/>
      <c r="F72"/>
      <c r="G72"/>
      <c r="H72"/>
      <c r="I72"/>
      <c r="J72"/>
      <c r="K72" s="12"/>
    </row>
    <row r="73" spans="1:11" s="8" customFormat="1" ht="16.5" customHeight="1" thickBot="1">
      <c r="A73" s="19"/>
      <c r="B73" s="87" t="s">
        <v>693</v>
      </c>
      <c r="C73" s="32"/>
      <c r="D73" s="1274" t="s">
        <v>1308</v>
      </c>
      <c r="E73" s="1275"/>
      <c r="F73" s="1276" t="s">
        <v>207</v>
      </c>
      <c r="G73" s="1276"/>
      <c r="H73" s="1274" t="s">
        <v>208</v>
      </c>
      <c r="I73" s="1275"/>
      <c r="J73" s="89" t="s">
        <v>209</v>
      </c>
      <c r="K73" s="93"/>
    </row>
    <row r="74" spans="1:11" s="116" customFormat="1" ht="26.25" customHeight="1" thickBot="1">
      <c r="A74" s="112"/>
      <c r="B74" s="973" t="s">
        <v>1309</v>
      </c>
      <c r="C74" s="989"/>
      <c r="D74" s="1277"/>
      <c r="E74" s="1278"/>
      <c r="F74" s="130">
        <f t="shared" ref="F74:F81" si="2">VLOOKUP(D60,$C$54:$I$58,4,TRUE)</f>
        <v>0</v>
      </c>
      <c r="G74" s="113" t="s">
        <v>213</v>
      </c>
      <c r="H74" s="131">
        <f t="shared" ref="H74:H80" si="3">VLOOKUP(D60,$C$54:$I$58,6,TRUE)</f>
        <v>0</v>
      </c>
      <c r="I74" s="114" t="s">
        <v>213</v>
      </c>
      <c r="J74" s="114"/>
      <c r="K74" s="115"/>
    </row>
    <row r="75" spans="1:11" s="116" customFormat="1" ht="26.25" customHeight="1" thickBot="1">
      <c r="A75" s="112"/>
      <c r="B75" s="973" t="s">
        <v>1310</v>
      </c>
      <c r="C75" s="989"/>
      <c r="D75" s="975"/>
      <c r="E75" s="991"/>
      <c r="F75" s="130">
        <f t="shared" si="2"/>
        <v>0</v>
      </c>
      <c r="G75" s="113" t="s">
        <v>213</v>
      </c>
      <c r="H75" s="131">
        <f t="shared" si="3"/>
        <v>0</v>
      </c>
      <c r="I75" s="114" t="s">
        <v>213</v>
      </c>
      <c r="J75" s="114"/>
      <c r="K75" s="115"/>
    </row>
    <row r="76" spans="1:11" s="116" customFormat="1" ht="26.25" customHeight="1" thickBot="1">
      <c r="A76" s="112"/>
      <c r="B76" s="973" t="s">
        <v>1311</v>
      </c>
      <c r="C76" s="989"/>
      <c r="D76" s="1277"/>
      <c r="E76" s="1278"/>
      <c r="F76" s="130">
        <f t="shared" si="2"/>
        <v>0</v>
      </c>
      <c r="G76" s="113" t="s">
        <v>213</v>
      </c>
      <c r="H76" s="131">
        <f t="shared" si="3"/>
        <v>0</v>
      </c>
      <c r="I76" s="114" t="s">
        <v>213</v>
      </c>
      <c r="J76" s="114"/>
      <c r="K76" s="115"/>
    </row>
    <row r="77" spans="1:11" s="116" customFormat="1" ht="26.25" customHeight="1" thickBot="1">
      <c r="A77" s="112"/>
      <c r="B77" s="973" t="s">
        <v>1312</v>
      </c>
      <c r="C77" s="989"/>
      <c r="D77" s="1277"/>
      <c r="E77" s="1278"/>
      <c r="F77" s="130">
        <f t="shared" si="2"/>
        <v>0</v>
      </c>
      <c r="G77" s="113" t="s">
        <v>213</v>
      </c>
      <c r="H77" s="131">
        <f t="shared" si="3"/>
        <v>0</v>
      </c>
      <c r="I77" s="114" t="s">
        <v>213</v>
      </c>
      <c r="J77" s="114"/>
      <c r="K77" s="115"/>
    </row>
    <row r="78" spans="1:11" s="116" customFormat="1" ht="26.25" customHeight="1" thickBot="1">
      <c r="A78" s="112"/>
      <c r="B78" s="973" t="s">
        <v>1313</v>
      </c>
      <c r="C78" s="989"/>
      <c r="D78" s="1277"/>
      <c r="E78" s="1278"/>
      <c r="F78" s="130">
        <f t="shared" si="2"/>
        <v>0</v>
      </c>
      <c r="G78" s="113" t="s">
        <v>213</v>
      </c>
      <c r="H78" s="131">
        <f t="shared" si="3"/>
        <v>0</v>
      </c>
      <c r="I78" s="114" t="s">
        <v>213</v>
      </c>
      <c r="J78" s="114"/>
      <c r="K78" s="115"/>
    </row>
    <row r="79" spans="1:11" s="116" customFormat="1" ht="26.25" customHeight="1" thickBot="1">
      <c r="A79" s="112"/>
      <c r="B79" s="973" t="s">
        <v>1314</v>
      </c>
      <c r="C79" s="989"/>
      <c r="D79" s="1277"/>
      <c r="E79" s="1278"/>
      <c r="F79" s="130">
        <f t="shared" si="2"/>
        <v>0</v>
      </c>
      <c r="G79" s="113" t="s">
        <v>213</v>
      </c>
      <c r="H79" s="131">
        <f t="shared" si="3"/>
        <v>0</v>
      </c>
      <c r="I79" s="114" t="s">
        <v>213</v>
      </c>
      <c r="J79" s="114"/>
      <c r="K79" s="115"/>
    </row>
    <row r="80" spans="1:11" s="116" customFormat="1" ht="26.25" customHeight="1" thickBot="1">
      <c r="A80" s="112"/>
      <c r="B80" s="973" t="s">
        <v>1315</v>
      </c>
      <c r="C80" s="989"/>
      <c r="D80" s="975"/>
      <c r="E80" s="991"/>
      <c r="F80" s="130">
        <f t="shared" si="2"/>
        <v>0</v>
      </c>
      <c r="G80" s="113" t="s">
        <v>213</v>
      </c>
      <c r="H80" s="131">
        <f t="shared" si="3"/>
        <v>0</v>
      </c>
      <c r="I80" s="114" t="s">
        <v>213</v>
      </c>
      <c r="J80" s="114"/>
      <c r="K80" s="115"/>
    </row>
    <row r="81" spans="1:11" s="116" customFormat="1" ht="26.25" customHeight="1" thickBot="1">
      <c r="A81" s="112"/>
      <c r="B81" s="973" t="s">
        <v>1316</v>
      </c>
      <c r="C81" s="989"/>
      <c r="D81" s="1277"/>
      <c r="E81" s="1278"/>
      <c r="F81" s="130">
        <f t="shared" si="2"/>
        <v>0</v>
      </c>
      <c r="G81" s="113" t="s">
        <v>213</v>
      </c>
      <c r="H81" s="131">
        <f>VLOOKUP(D67,$C$54:$I$58,6,TRUE)</f>
        <v>0</v>
      </c>
      <c r="I81" s="114" t="s">
        <v>213</v>
      </c>
      <c r="J81" s="114"/>
      <c r="K81" s="115"/>
    </row>
    <row r="82" spans="1:11" ht="13.5" thickBot="1">
      <c r="A82" s="11"/>
      <c r="B82"/>
      <c r="C82"/>
      <c r="D82"/>
      <c r="E82"/>
      <c r="F82"/>
      <c r="G82"/>
      <c r="H82"/>
      <c r="I82"/>
      <c r="J82"/>
      <c r="K82" s="12"/>
    </row>
    <row r="83" spans="1:11" s="116" customFormat="1" ht="26.25" customHeight="1" thickBot="1">
      <c r="A83" s="112"/>
      <c r="B83" s="973" t="s">
        <v>1258</v>
      </c>
      <c r="C83" s="989"/>
      <c r="D83" s="989"/>
      <c r="E83" s="976"/>
      <c r="F83" s="130">
        <f>SUM(F74:F81)+$D$70</f>
        <v>8.5000000000000006E-2</v>
      </c>
      <c r="G83" s="114" t="s">
        <v>213</v>
      </c>
      <c r="H83" s="131">
        <f>SUM(H74:H81)+$D$70</f>
        <v>8.5000000000000006E-2</v>
      </c>
      <c r="I83" s="114" t="s">
        <v>213</v>
      </c>
      <c r="J83" s="114" t="s">
        <v>1259</v>
      </c>
      <c r="K83" s="115"/>
    </row>
    <row r="84" spans="1:11">
      <c r="A84" s="11"/>
      <c r="B84"/>
      <c r="C84"/>
      <c r="D84"/>
      <c r="E84"/>
      <c r="F84"/>
      <c r="G84"/>
      <c r="H84"/>
      <c r="I84"/>
      <c r="J84"/>
      <c r="K84" s="12"/>
    </row>
    <row r="85" spans="1:11" ht="13.5" thickBot="1">
      <c r="A85" s="15"/>
      <c r="B85" s="16"/>
      <c r="C85" s="16"/>
      <c r="D85" s="16"/>
      <c r="E85" s="16"/>
      <c r="F85" s="16"/>
      <c r="G85" s="16"/>
      <c r="H85" s="16"/>
      <c r="I85" s="16"/>
      <c r="J85" s="16"/>
      <c r="K85" s="17"/>
    </row>
  </sheetData>
  <customSheetViews>
    <customSheetView guid="{A548D9BF-F214-4557-A580-E91DD1CEBC4E}" scale="75" fitToPage="1" printArea="1" hiddenRows="1" state="hidden" showRuler="0">
      <selection activeCell="B3" sqref="B3"/>
      <pageMargins left="0" right="0" top="0" bottom="0" header="0" footer="0"/>
      <pageSetup paperSize="8" scale="56" orientation="portrait" r:id="rId1"/>
      <headerFooter alignWithMargins="0">
        <oddHeader>&amp;L&amp;G&amp;RFX2010 Sinteso Quantities Tool</oddHeader>
        <oddFooter>&amp;LBuilding Technologies
Fire Safety + Security Products&amp;R&amp;F
&amp;D</oddFooter>
      </headerFooter>
    </customSheetView>
    <customSheetView guid="{FA75CC5A-C39D-4AB1-B7E4-308BE16EBE6C}" scale="75" fitToPage="1" printArea="1" showRuler="0">
      <selection activeCell="B1" sqref="B1"/>
      <pageMargins left="0" right="0" top="0" bottom="0" header="0" footer="0"/>
      <pageSetup paperSize="8" scale="56" orientation="portrait" r:id="rId2"/>
      <headerFooter alignWithMargins="0">
        <oddHeader>&amp;L&amp;G&amp;RFX2010 Sinteso Quantities Tool</oddHeader>
        <oddFooter>&amp;LBuilding Technologies
Fire Safety + Security Products&amp;R&amp;F
&amp;D</oddFooter>
      </headerFooter>
    </customSheetView>
  </customSheetViews>
  <mergeCells count="10">
    <mergeCell ref="D81:E81"/>
    <mergeCell ref="D74:E74"/>
    <mergeCell ref="D76:E76"/>
    <mergeCell ref="D77:E77"/>
    <mergeCell ref="D78:E78"/>
    <mergeCell ref="D73:E73"/>
    <mergeCell ref="F73:G73"/>
    <mergeCell ref="H73:I73"/>
    <mergeCell ref="A19:K19"/>
    <mergeCell ref="D79:E79"/>
  </mergeCells>
  <phoneticPr fontId="9" type="noConversion"/>
  <conditionalFormatting sqref="D83:E83 I83 G83 I74:I81 G74:G81 D74:D81 E75 E80">
    <cfRule type="expression" dxfId="95" priority="1" stopIfTrue="1">
      <formula>#REF!=3</formula>
    </cfRule>
  </conditionalFormatting>
  <conditionalFormatting sqref="F83 H83">
    <cfRule type="cellIs" dxfId="94" priority="2" stopIfTrue="1" operator="greaterThan">
      <formula>$G$39</formula>
    </cfRule>
  </conditionalFormatting>
  <pageMargins left="0.78740157480314965" right="0.78740157480314965" top="0.78740157480314965" bottom="0.78740157480314965" header="0.39370078740157483" footer="0.39370078740157483"/>
  <pageSetup paperSize="8" scale="56" orientation="portrait" r:id="rId3"/>
  <headerFooter alignWithMargins="0">
    <oddHeader>&amp;L&amp;G&amp;RFX2010 Sinteso Quantities Tool</oddHeader>
    <oddFooter>&amp;LBuilding Technologies
Fire Safety + Security Products&amp;R&amp;F
&amp;D</oddFooter>
  </headerFooter>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9217" r:id="rId7" name="Drop Down 1">
              <controlPr defaultSize="0" autoLine="0" autoPict="0">
                <anchor moveWithCells="1">
                  <from>
                    <xdr:col>3</xdr:col>
                    <xdr:colOff>104775</xdr:colOff>
                    <xdr:row>73</xdr:row>
                    <xdr:rowOff>38100</xdr:rowOff>
                  </from>
                  <to>
                    <xdr:col>4</xdr:col>
                    <xdr:colOff>1076325</xdr:colOff>
                    <xdr:row>73</xdr:row>
                    <xdr:rowOff>276225</xdr:rowOff>
                  </to>
                </anchor>
              </controlPr>
            </control>
          </mc:Choice>
        </mc:AlternateContent>
        <mc:AlternateContent xmlns:mc="http://schemas.openxmlformats.org/markup-compatibility/2006">
          <mc:Choice Requires="x14">
            <control shapeId="9220" r:id="rId8" name="Drop Down 4">
              <controlPr defaultSize="0" autoLine="0" autoPict="0">
                <anchor moveWithCells="1">
                  <from>
                    <xdr:col>3</xdr:col>
                    <xdr:colOff>104775</xdr:colOff>
                    <xdr:row>74</xdr:row>
                    <xdr:rowOff>38100</xdr:rowOff>
                  </from>
                  <to>
                    <xdr:col>4</xdr:col>
                    <xdr:colOff>1076325</xdr:colOff>
                    <xdr:row>74</xdr:row>
                    <xdr:rowOff>276225</xdr:rowOff>
                  </to>
                </anchor>
              </controlPr>
            </control>
          </mc:Choice>
        </mc:AlternateContent>
        <mc:AlternateContent xmlns:mc="http://schemas.openxmlformats.org/markup-compatibility/2006">
          <mc:Choice Requires="x14">
            <control shapeId="9221" r:id="rId9" name="Drop Down 5">
              <controlPr defaultSize="0" autoLine="0" autoPict="0">
                <anchor moveWithCells="1">
                  <from>
                    <xdr:col>3</xdr:col>
                    <xdr:colOff>104775</xdr:colOff>
                    <xdr:row>75</xdr:row>
                    <xdr:rowOff>38100</xdr:rowOff>
                  </from>
                  <to>
                    <xdr:col>4</xdr:col>
                    <xdr:colOff>1076325</xdr:colOff>
                    <xdr:row>75</xdr:row>
                    <xdr:rowOff>276225</xdr:rowOff>
                  </to>
                </anchor>
              </controlPr>
            </control>
          </mc:Choice>
        </mc:AlternateContent>
        <mc:AlternateContent xmlns:mc="http://schemas.openxmlformats.org/markup-compatibility/2006">
          <mc:Choice Requires="x14">
            <control shapeId="9222" r:id="rId10" name="Drop Down 6">
              <controlPr defaultSize="0" autoLine="0" autoPict="0">
                <anchor moveWithCells="1">
                  <from>
                    <xdr:col>3</xdr:col>
                    <xdr:colOff>104775</xdr:colOff>
                    <xdr:row>76</xdr:row>
                    <xdr:rowOff>38100</xdr:rowOff>
                  </from>
                  <to>
                    <xdr:col>4</xdr:col>
                    <xdr:colOff>1076325</xdr:colOff>
                    <xdr:row>76</xdr:row>
                    <xdr:rowOff>276225</xdr:rowOff>
                  </to>
                </anchor>
              </controlPr>
            </control>
          </mc:Choice>
        </mc:AlternateContent>
        <mc:AlternateContent xmlns:mc="http://schemas.openxmlformats.org/markup-compatibility/2006">
          <mc:Choice Requires="x14">
            <control shapeId="9223" r:id="rId11" name="Drop Down 7">
              <controlPr defaultSize="0" autoLine="0" autoPict="0">
                <anchor moveWithCells="1">
                  <from>
                    <xdr:col>3</xdr:col>
                    <xdr:colOff>104775</xdr:colOff>
                    <xdr:row>77</xdr:row>
                    <xdr:rowOff>38100</xdr:rowOff>
                  </from>
                  <to>
                    <xdr:col>4</xdr:col>
                    <xdr:colOff>1076325</xdr:colOff>
                    <xdr:row>77</xdr:row>
                    <xdr:rowOff>276225</xdr:rowOff>
                  </to>
                </anchor>
              </controlPr>
            </control>
          </mc:Choice>
        </mc:AlternateContent>
        <mc:AlternateContent xmlns:mc="http://schemas.openxmlformats.org/markup-compatibility/2006">
          <mc:Choice Requires="x14">
            <control shapeId="9224" r:id="rId12" name="Drop Down 8">
              <controlPr defaultSize="0" autoLine="0" autoPict="0">
                <anchor moveWithCells="1">
                  <from>
                    <xdr:col>3</xdr:col>
                    <xdr:colOff>104775</xdr:colOff>
                    <xdr:row>78</xdr:row>
                    <xdr:rowOff>38100</xdr:rowOff>
                  </from>
                  <to>
                    <xdr:col>4</xdr:col>
                    <xdr:colOff>1076325</xdr:colOff>
                    <xdr:row>78</xdr:row>
                    <xdr:rowOff>276225</xdr:rowOff>
                  </to>
                </anchor>
              </controlPr>
            </control>
          </mc:Choice>
        </mc:AlternateContent>
        <mc:AlternateContent xmlns:mc="http://schemas.openxmlformats.org/markup-compatibility/2006">
          <mc:Choice Requires="x14">
            <control shapeId="9225" r:id="rId13" name="Drop Down 9">
              <controlPr defaultSize="0" autoLine="0" autoPict="0">
                <anchor moveWithCells="1">
                  <from>
                    <xdr:col>3</xdr:col>
                    <xdr:colOff>104775</xdr:colOff>
                    <xdr:row>79</xdr:row>
                    <xdr:rowOff>38100</xdr:rowOff>
                  </from>
                  <to>
                    <xdr:col>4</xdr:col>
                    <xdr:colOff>1076325</xdr:colOff>
                    <xdr:row>79</xdr:row>
                    <xdr:rowOff>276225</xdr:rowOff>
                  </to>
                </anchor>
              </controlPr>
            </control>
          </mc:Choice>
        </mc:AlternateContent>
        <mc:AlternateContent xmlns:mc="http://schemas.openxmlformats.org/markup-compatibility/2006">
          <mc:Choice Requires="x14">
            <control shapeId="9226" r:id="rId14" name="Drop Down 10">
              <controlPr defaultSize="0" autoLine="0" autoPict="0">
                <anchor moveWithCells="1">
                  <from>
                    <xdr:col>3</xdr:col>
                    <xdr:colOff>104775</xdr:colOff>
                    <xdr:row>80</xdr:row>
                    <xdr:rowOff>38100</xdr:rowOff>
                  </from>
                  <to>
                    <xdr:col>4</xdr:col>
                    <xdr:colOff>1076325</xdr:colOff>
                    <xdr:row>80</xdr:row>
                    <xdr:rowOff>276225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
    <pageSetUpPr autoPageBreaks="0" fitToPage="1"/>
  </sheetPr>
  <dimension ref="A1:P189"/>
  <sheetViews>
    <sheetView showRuler="0" zoomScale="75" zoomScaleNormal="75" zoomScaleSheetLayoutView="75" workbookViewId="0">
      <selection activeCell="C47" sqref="C47"/>
    </sheetView>
  </sheetViews>
  <sheetFormatPr defaultColWidth="9.140625" defaultRowHeight="12.75"/>
  <cols>
    <col min="1" max="1" width="2.7109375" customWidth="1"/>
    <col min="2" max="2" width="43.140625" customWidth="1"/>
    <col min="3" max="10" width="12.7109375" customWidth="1"/>
    <col min="11" max="11" width="2.7109375" customWidth="1"/>
    <col min="12" max="12" width="5" customWidth="1"/>
  </cols>
  <sheetData>
    <row r="1" spans="1:13" ht="18">
      <c r="A1" s="5"/>
      <c r="B1" s="5" t="s">
        <v>1317</v>
      </c>
    </row>
    <row r="3" spans="1:13">
      <c r="B3" s="6" t="s">
        <v>13</v>
      </c>
    </row>
    <row r="4" spans="1:13">
      <c r="B4" t="s">
        <v>758</v>
      </c>
    </row>
    <row r="5" spans="1:13">
      <c r="B5" s="66" t="s">
        <v>759</v>
      </c>
    </row>
    <row r="6" spans="1:13">
      <c r="B6" s="66" t="s">
        <v>673</v>
      </c>
    </row>
    <row r="7" spans="1:13">
      <c r="B7" s="66" t="s">
        <v>760</v>
      </c>
      <c r="M7" s="103"/>
    </row>
    <row r="8" spans="1:13">
      <c r="B8" s="66" t="s">
        <v>761</v>
      </c>
    </row>
    <row r="10" spans="1:13">
      <c r="B10" s="6" t="s">
        <v>15</v>
      </c>
    </row>
    <row r="11" spans="1:13">
      <c r="B11" s="68" t="s">
        <v>762</v>
      </c>
    </row>
    <row r="12" spans="1:13">
      <c r="B12" s="68" t="s">
        <v>1318</v>
      </c>
    </row>
    <row r="13" spans="1:13">
      <c r="B13" s="69" t="s">
        <v>1319</v>
      </c>
    </row>
    <row r="14" spans="1:13">
      <c r="B14" s="66" t="s">
        <v>1320</v>
      </c>
    </row>
    <row r="15" spans="1:13">
      <c r="B15" s="66" t="s">
        <v>1321</v>
      </c>
    </row>
    <row r="16" spans="1:13">
      <c r="B16" s="88" t="s">
        <v>1322</v>
      </c>
    </row>
    <row r="17" spans="1:11">
      <c r="B17" s="24" t="s">
        <v>1323</v>
      </c>
    </row>
    <row r="18" spans="1:11">
      <c r="B18" s="68" t="s">
        <v>1324</v>
      </c>
    </row>
    <row r="19" spans="1:11">
      <c r="B19" s="68" t="s">
        <v>1325</v>
      </c>
    </row>
    <row r="20" spans="1:11">
      <c r="B20" s="66" t="s">
        <v>1326</v>
      </c>
    </row>
    <row r="22" spans="1:11" hidden="1">
      <c r="A22" s="404"/>
      <c r="B22" s="404"/>
      <c r="C22" s="404"/>
      <c r="D22" s="404"/>
      <c r="E22" s="404"/>
      <c r="F22" s="404"/>
      <c r="G22" s="404"/>
      <c r="H22" s="404"/>
      <c r="I22" s="404"/>
      <c r="J22" s="404"/>
      <c r="K22" s="404"/>
    </row>
    <row r="23" spans="1:11" hidden="1">
      <c r="A23" s="404"/>
      <c r="B23" s="404"/>
      <c r="C23" s="404"/>
      <c r="D23" s="404"/>
      <c r="E23" s="404"/>
      <c r="F23" s="404"/>
      <c r="G23" s="404"/>
      <c r="H23" s="404"/>
      <c r="I23" s="404"/>
      <c r="J23" s="404"/>
      <c r="K23" s="404"/>
    </row>
    <row r="24" spans="1:11" hidden="1">
      <c r="A24" s="404"/>
      <c r="B24" s="405" t="s">
        <v>41</v>
      </c>
      <c r="C24" s="404"/>
      <c r="D24" s="404"/>
      <c r="E24" s="404"/>
      <c r="F24" s="404"/>
      <c r="G24" s="404"/>
      <c r="H24" s="404"/>
      <c r="I24" s="404"/>
      <c r="J24" s="404"/>
      <c r="K24" s="404"/>
    </row>
    <row r="25" spans="1:11" hidden="1">
      <c r="A25" s="404"/>
      <c r="B25" s="992"/>
      <c r="C25" s="404"/>
      <c r="D25" s="404"/>
      <c r="E25" s="404"/>
      <c r="F25" s="404"/>
      <c r="G25" s="404"/>
      <c r="H25" s="406"/>
      <c r="I25" s="404"/>
      <c r="J25" s="404"/>
      <c r="K25" s="404"/>
    </row>
    <row r="26" spans="1:11" hidden="1">
      <c r="A26" s="404"/>
      <c r="B26" s="992"/>
      <c r="C26" s="404"/>
      <c r="D26" s="404"/>
      <c r="E26" s="404"/>
      <c r="F26" s="404"/>
      <c r="G26" s="404"/>
      <c r="H26" s="404"/>
      <c r="I26" s="404"/>
      <c r="J26" s="404"/>
      <c r="K26" s="404"/>
    </row>
    <row r="27" spans="1:11" hidden="1">
      <c r="A27" s="404"/>
      <c r="B27" s="405"/>
      <c r="C27" s="993"/>
      <c r="D27" s="404"/>
      <c r="E27" s="404"/>
      <c r="F27" s="404"/>
      <c r="G27" s="404"/>
      <c r="H27" s="404"/>
      <c r="I27" s="404"/>
      <c r="J27" s="404"/>
      <c r="K27" s="404"/>
    </row>
    <row r="28" spans="1:11">
      <c r="B28" s="966" t="s">
        <v>128</v>
      </c>
      <c r="C28" s="67" t="s">
        <v>129</v>
      </c>
    </row>
    <row r="29" spans="1:11">
      <c r="B29" s="967" t="s">
        <v>130</v>
      </c>
      <c r="C29" s="968" t="s">
        <v>131</v>
      </c>
    </row>
    <row r="30" spans="1:11">
      <c r="B30" s="969"/>
      <c r="C30" s="968"/>
    </row>
    <row r="31" spans="1:11">
      <c r="B31" s="970" t="s">
        <v>132</v>
      </c>
      <c r="C31" s="968" t="s">
        <v>133</v>
      </c>
    </row>
    <row r="32" spans="1:11">
      <c r="B32" s="971" t="s">
        <v>134</v>
      </c>
      <c r="C32" s="968" t="s">
        <v>135</v>
      </c>
    </row>
    <row r="33" spans="1:13">
      <c r="B33" s="972" t="s">
        <v>136</v>
      </c>
      <c r="C33" s="968" t="s">
        <v>137</v>
      </c>
    </row>
    <row r="34" spans="1:13" ht="13.5" thickBot="1">
      <c r="B34" s="9"/>
    </row>
    <row r="35" spans="1:13" ht="16.5" thickBot="1">
      <c r="A35" s="1271" t="s">
        <v>787</v>
      </c>
      <c r="B35" s="1272"/>
      <c r="C35" s="1272"/>
      <c r="D35" s="1272"/>
      <c r="E35" s="1272"/>
      <c r="F35" s="1272"/>
      <c r="G35" s="1272"/>
      <c r="H35" s="1272"/>
      <c r="I35" s="1272"/>
      <c r="J35" s="1272"/>
      <c r="K35" s="1273"/>
    </row>
    <row r="36" spans="1:13" ht="13.5" thickBot="1">
      <c r="A36" s="11"/>
      <c r="B36" s="9"/>
      <c r="K36" s="12"/>
    </row>
    <row r="37" spans="1:13" s="70" customFormat="1" hidden="1">
      <c r="A37" s="1"/>
      <c r="B37" s="2" t="s">
        <v>139</v>
      </c>
      <c r="C37" s="2"/>
      <c r="D37" s="2"/>
      <c r="E37" s="3"/>
      <c r="F37" s="3"/>
      <c r="G37" s="3"/>
      <c r="H37" s="3"/>
      <c r="I37" s="3"/>
      <c r="J37" s="3"/>
      <c r="K37" s="4"/>
    </row>
    <row r="38" spans="1:13" s="50" customFormat="1" hidden="1">
      <c r="A38" s="45"/>
      <c r="B38" s="74"/>
      <c r="C38" s="47"/>
      <c r="D38" s="48"/>
      <c r="E38" s="47"/>
      <c r="F38" s="48"/>
      <c r="G38" s="47"/>
      <c r="H38" s="48"/>
      <c r="I38" s="47"/>
      <c r="J38" s="48"/>
      <c r="K38" s="49"/>
    </row>
    <row r="39" spans="1:13" s="50" customFormat="1" hidden="1">
      <c r="A39" s="45"/>
      <c r="B39" s="123" t="s">
        <v>1327</v>
      </c>
      <c r="C39" s="47"/>
      <c r="D39" s="48"/>
      <c r="E39" s="47"/>
      <c r="F39" s="48"/>
      <c r="G39" s="47"/>
      <c r="H39" s="48"/>
      <c r="I39" s="47"/>
      <c r="J39" s="48"/>
      <c r="K39" s="49"/>
    </row>
    <row r="40" spans="1:13" s="50" customFormat="1" hidden="1">
      <c r="A40" s="45"/>
      <c r="B40" s="46" t="s">
        <v>1328</v>
      </c>
      <c r="C40" s="47"/>
      <c r="D40" s="48"/>
      <c r="E40" s="47"/>
      <c r="F40" s="48"/>
      <c r="G40" s="47"/>
      <c r="H40" s="48"/>
      <c r="I40" s="47"/>
      <c r="J40" s="48"/>
      <c r="K40" s="49"/>
    </row>
    <row r="41" spans="1:13" s="50" customFormat="1" hidden="1">
      <c r="A41" s="45"/>
      <c r="B41" s="46"/>
      <c r="C41" s="47"/>
      <c r="D41" s="51"/>
      <c r="E41" s="47"/>
      <c r="F41" s="51"/>
      <c r="G41" s="47"/>
      <c r="H41" s="51"/>
      <c r="I41" s="47"/>
      <c r="J41" s="51"/>
      <c r="K41" s="49"/>
    </row>
    <row r="42" spans="1:13" s="50" customFormat="1" ht="36" hidden="1" customHeight="1" thickBot="1">
      <c r="A42" s="399"/>
      <c r="B42" s="400"/>
      <c r="C42" s="401"/>
      <c r="D42" s="402"/>
      <c r="E42" s="401"/>
      <c r="F42" s="402"/>
      <c r="G42" s="401"/>
      <c r="H42" s="402"/>
      <c r="I42" s="401"/>
      <c r="J42" s="402"/>
      <c r="K42" s="403"/>
    </row>
    <row r="43" spans="1:13" ht="31.5" customHeight="1" thickBot="1">
      <c r="A43" s="11"/>
      <c r="B43" s="71" t="s">
        <v>822</v>
      </c>
      <c r="C43" s="1292" t="str">
        <f>"Line card (SynoLOOP) FCL7201-Z3"</f>
        <v>Line card (SynoLOOP) FCL7201-Z3</v>
      </c>
      <c r="D43" s="1293"/>
      <c r="E43" s="1293"/>
      <c r="F43" s="1293"/>
      <c r="G43" s="1293"/>
      <c r="H43" s="1293"/>
      <c r="I43" s="1293"/>
      <c r="J43" s="1294"/>
      <c r="K43" s="12"/>
    </row>
    <row r="44" spans="1:13" ht="39.75" hidden="1" customHeight="1" thickBot="1">
      <c r="A44" s="397"/>
      <c r="B44" s="72"/>
      <c r="C44" s="1287"/>
      <c r="D44" s="1288"/>
      <c r="E44" s="1279"/>
      <c r="F44" s="1281"/>
      <c r="G44" s="1279"/>
      <c r="H44" s="1281"/>
      <c r="I44" s="1279"/>
      <c r="J44" s="1280"/>
      <c r="K44" s="398"/>
    </row>
    <row r="45" spans="1:13" ht="16.5" customHeight="1" thickBot="1">
      <c r="A45" s="11"/>
      <c r="B45" s="73"/>
      <c r="C45" s="1279" t="s">
        <v>1329</v>
      </c>
      <c r="D45" s="1280"/>
      <c r="E45" s="1279" t="s">
        <v>1330</v>
      </c>
      <c r="F45" s="1280"/>
      <c r="G45" s="1279" t="s">
        <v>1331</v>
      </c>
      <c r="H45" s="1280"/>
      <c r="I45" s="1279" t="s">
        <v>1332</v>
      </c>
      <c r="J45" s="1280"/>
      <c r="K45" s="12"/>
    </row>
    <row r="46" spans="1:13">
      <c r="A46" s="11"/>
      <c r="B46" s="151" t="s">
        <v>838</v>
      </c>
      <c r="C46" s="827"/>
      <c r="D46" s="827"/>
      <c r="E46" s="827"/>
      <c r="F46" s="827"/>
      <c r="G46" s="827"/>
      <c r="H46" s="827"/>
      <c r="I46" s="827"/>
      <c r="J46" s="828"/>
      <c r="K46" s="12"/>
    </row>
    <row r="47" spans="1:13">
      <c r="A47" s="11"/>
      <c r="B47" s="994" t="s">
        <v>1333</v>
      </c>
      <c r="C47" s="837">
        <v>0</v>
      </c>
      <c r="D47" s="995" t="s">
        <v>964</v>
      </c>
      <c r="E47" s="837">
        <v>0</v>
      </c>
      <c r="F47" s="149" t="s">
        <v>964</v>
      </c>
      <c r="G47" s="837">
        <v>0</v>
      </c>
      <c r="H47" s="149" t="s">
        <v>964</v>
      </c>
      <c r="I47" s="837">
        <v>0</v>
      </c>
      <c r="J47" s="149" t="s">
        <v>964</v>
      </c>
      <c r="K47" s="12"/>
      <c r="M47" s="666"/>
    </row>
    <row r="48" spans="1:13">
      <c r="A48" s="11"/>
      <c r="B48" s="996" t="s">
        <v>1334</v>
      </c>
      <c r="C48" s="53">
        <v>0</v>
      </c>
      <c r="D48" s="54" t="s">
        <v>964</v>
      </c>
      <c r="E48" s="53">
        <v>0</v>
      </c>
      <c r="F48" s="13" t="s">
        <v>964</v>
      </c>
      <c r="G48" s="53">
        <v>0</v>
      </c>
      <c r="H48" s="13" t="s">
        <v>964</v>
      </c>
      <c r="I48" s="53">
        <v>0</v>
      </c>
      <c r="J48" s="13" t="s">
        <v>964</v>
      </c>
      <c r="K48" s="12"/>
      <c r="M48" s="666"/>
    </row>
    <row r="49" spans="1:13">
      <c r="A49" s="11"/>
      <c r="B49" s="996" t="s">
        <v>1335</v>
      </c>
      <c r="C49" s="53">
        <v>0</v>
      </c>
      <c r="D49" s="54" t="s">
        <v>964</v>
      </c>
      <c r="E49" s="53">
        <v>0</v>
      </c>
      <c r="F49" s="13" t="s">
        <v>964</v>
      </c>
      <c r="G49" s="53">
        <v>0</v>
      </c>
      <c r="H49" s="13" t="s">
        <v>964</v>
      </c>
      <c r="I49" s="53">
        <v>0</v>
      </c>
      <c r="J49" s="13" t="s">
        <v>964</v>
      </c>
      <c r="K49" s="12"/>
      <c r="M49" s="666"/>
    </row>
    <row r="50" spans="1:13">
      <c r="A50" s="11"/>
      <c r="B50" s="996" t="s">
        <v>1336</v>
      </c>
      <c r="C50" s="53">
        <v>0</v>
      </c>
      <c r="D50" s="54" t="s">
        <v>964</v>
      </c>
      <c r="E50" s="53">
        <v>0</v>
      </c>
      <c r="F50" s="13" t="s">
        <v>964</v>
      </c>
      <c r="G50" s="53">
        <v>0</v>
      </c>
      <c r="H50" s="13" t="s">
        <v>964</v>
      </c>
      <c r="I50" s="53">
        <v>0</v>
      </c>
      <c r="J50" s="13" t="s">
        <v>964</v>
      </c>
      <c r="K50" s="12"/>
      <c r="M50" s="666"/>
    </row>
    <row r="51" spans="1:13">
      <c r="A51" s="11"/>
      <c r="B51" s="996" t="s">
        <v>1337</v>
      </c>
      <c r="C51" s="53">
        <v>0</v>
      </c>
      <c r="D51" s="54" t="s">
        <v>964</v>
      </c>
      <c r="E51" s="53">
        <v>0</v>
      </c>
      <c r="F51" s="13" t="s">
        <v>964</v>
      </c>
      <c r="G51" s="53">
        <v>0</v>
      </c>
      <c r="H51" s="13" t="s">
        <v>964</v>
      </c>
      <c r="I51" s="53">
        <v>0</v>
      </c>
      <c r="J51" s="13" t="s">
        <v>964</v>
      </c>
      <c r="K51" s="12"/>
      <c r="M51" s="666"/>
    </row>
    <row r="52" spans="1:13">
      <c r="A52" s="11"/>
      <c r="B52" s="996" t="s">
        <v>1338</v>
      </c>
      <c r="C52" s="848">
        <v>0</v>
      </c>
      <c r="D52" s="997" t="s">
        <v>964</v>
      </c>
      <c r="E52" s="848">
        <v>0</v>
      </c>
      <c r="F52" s="150" t="s">
        <v>964</v>
      </c>
      <c r="G52" s="848">
        <v>0</v>
      </c>
      <c r="H52" s="150" t="s">
        <v>964</v>
      </c>
      <c r="I52" s="848">
        <v>0</v>
      </c>
      <c r="J52" s="150" t="s">
        <v>964</v>
      </c>
      <c r="K52" s="12"/>
      <c r="M52" s="666"/>
    </row>
    <row r="53" spans="1:13">
      <c r="A53" s="11"/>
      <c r="B53" s="996" t="s">
        <v>1339</v>
      </c>
      <c r="C53" s="848">
        <v>0</v>
      </c>
      <c r="D53" s="997" t="s">
        <v>964</v>
      </c>
      <c r="E53" s="848">
        <v>0</v>
      </c>
      <c r="F53" s="150" t="s">
        <v>964</v>
      </c>
      <c r="G53" s="848">
        <v>0</v>
      </c>
      <c r="H53" s="150" t="s">
        <v>964</v>
      </c>
      <c r="I53" s="848">
        <v>0</v>
      </c>
      <c r="J53" s="150" t="s">
        <v>964</v>
      </c>
      <c r="K53" s="12"/>
      <c r="M53" s="666"/>
    </row>
    <row r="54" spans="1:13" hidden="1">
      <c r="A54" s="397"/>
      <c r="B54" s="996"/>
      <c r="C54" s="848">
        <v>0</v>
      </c>
      <c r="D54" s="997" t="s">
        <v>964</v>
      </c>
      <c r="E54" s="848">
        <v>0</v>
      </c>
      <c r="F54" s="150" t="s">
        <v>964</v>
      </c>
      <c r="G54" s="848">
        <v>0</v>
      </c>
      <c r="H54" s="150" t="s">
        <v>964</v>
      </c>
      <c r="I54" s="848">
        <v>0</v>
      </c>
      <c r="J54" s="150" t="s">
        <v>964</v>
      </c>
      <c r="K54" s="398"/>
      <c r="M54" s="666"/>
    </row>
    <row r="55" spans="1:13" hidden="1">
      <c r="A55" s="397"/>
      <c r="B55" s="996"/>
      <c r="C55" s="848">
        <v>0</v>
      </c>
      <c r="D55" s="997" t="s">
        <v>964</v>
      </c>
      <c r="E55" s="848">
        <v>0</v>
      </c>
      <c r="F55" s="150" t="s">
        <v>964</v>
      </c>
      <c r="G55" s="848">
        <v>0</v>
      </c>
      <c r="H55" s="150" t="s">
        <v>964</v>
      </c>
      <c r="I55" s="848">
        <v>0</v>
      </c>
      <c r="J55" s="150" t="s">
        <v>964</v>
      </c>
      <c r="K55" s="398"/>
      <c r="M55" s="666"/>
    </row>
    <row r="56" spans="1:13">
      <c r="A56" s="11"/>
      <c r="B56" s="152" t="s">
        <v>849</v>
      </c>
      <c r="C56" s="849"/>
      <c r="D56" s="849"/>
      <c r="E56" s="849"/>
      <c r="F56" s="849"/>
      <c r="G56" s="849"/>
      <c r="H56" s="849"/>
      <c r="I56" s="849"/>
      <c r="J56" s="850"/>
      <c r="K56" s="12"/>
    </row>
    <row r="57" spans="1:13">
      <c r="A57" s="11"/>
      <c r="B57" s="996" t="s">
        <v>1340</v>
      </c>
      <c r="C57" s="53">
        <v>0</v>
      </c>
      <c r="D57" s="54" t="s">
        <v>964</v>
      </c>
      <c r="E57" s="53">
        <v>0</v>
      </c>
      <c r="F57" s="13" t="s">
        <v>964</v>
      </c>
      <c r="G57" s="53">
        <v>0</v>
      </c>
      <c r="H57" s="13" t="s">
        <v>964</v>
      </c>
      <c r="I57" s="53">
        <v>0</v>
      </c>
      <c r="J57" s="13" t="s">
        <v>964</v>
      </c>
      <c r="K57" s="12"/>
    </row>
    <row r="58" spans="1:13" hidden="1">
      <c r="A58" s="397"/>
      <c r="B58" s="996"/>
      <c r="C58" s="53">
        <v>0</v>
      </c>
      <c r="D58" s="54" t="s">
        <v>964</v>
      </c>
      <c r="E58" s="53">
        <v>0</v>
      </c>
      <c r="F58" s="13" t="s">
        <v>964</v>
      </c>
      <c r="G58" s="53">
        <v>0</v>
      </c>
      <c r="H58" s="13" t="s">
        <v>964</v>
      </c>
      <c r="I58" s="53">
        <v>0</v>
      </c>
      <c r="J58" s="13" t="s">
        <v>964</v>
      </c>
      <c r="K58" s="398"/>
    </row>
    <row r="59" spans="1:13" hidden="1">
      <c r="A59" s="397"/>
      <c r="B59" s="998"/>
      <c r="C59" s="53">
        <v>0</v>
      </c>
      <c r="D59" s="54" t="s">
        <v>964</v>
      </c>
      <c r="E59" s="53">
        <v>0</v>
      </c>
      <c r="F59" s="13" t="s">
        <v>964</v>
      </c>
      <c r="G59" s="53">
        <v>0</v>
      </c>
      <c r="H59" s="13" t="s">
        <v>964</v>
      </c>
      <c r="I59" s="53">
        <v>0</v>
      </c>
      <c r="J59" s="13" t="s">
        <v>964</v>
      </c>
      <c r="K59" s="398"/>
    </row>
    <row r="60" spans="1:13" hidden="1">
      <c r="A60" s="397"/>
      <c r="B60" s="998"/>
      <c r="C60" s="53">
        <v>0</v>
      </c>
      <c r="D60" s="54" t="s">
        <v>964</v>
      </c>
      <c r="E60" s="53">
        <v>0</v>
      </c>
      <c r="F60" s="13" t="s">
        <v>964</v>
      </c>
      <c r="G60" s="53">
        <v>0</v>
      </c>
      <c r="H60" s="13" t="s">
        <v>964</v>
      </c>
      <c r="I60" s="53">
        <v>0</v>
      </c>
      <c r="J60" s="13" t="s">
        <v>964</v>
      </c>
      <c r="K60" s="398"/>
    </row>
    <row r="61" spans="1:13">
      <c r="A61" s="11"/>
      <c r="B61" s="152" t="s">
        <v>855</v>
      </c>
      <c r="C61" s="849"/>
      <c r="D61" s="849"/>
      <c r="E61" s="849"/>
      <c r="F61" s="849"/>
      <c r="G61" s="849"/>
      <c r="H61" s="849"/>
      <c r="I61" s="849"/>
      <c r="J61" s="850"/>
      <c r="K61" s="12"/>
    </row>
    <row r="62" spans="1:13">
      <c r="A62" s="11"/>
      <c r="B62" s="998" t="s">
        <v>1341</v>
      </c>
      <c r="C62" s="53">
        <v>0</v>
      </c>
      <c r="D62" s="54" t="s">
        <v>964</v>
      </c>
      <c r="E62" s="53">
        <v>0</v>
      </c>
      <c r="F62" s="13" t="s">
        <v>964</v>
      </c>
      <c r="G62" s="53">
        <v>0</v>
      </c>
      <c r="H62" s="13" t="s">
        <v>964</v>
      </c>
      <c r="I62" s="53">
        <v>0</v>
      </c>
      <c r="J62" s="13" t="s">
        <v>964</v>
      </c>
      <c r="K62" s="12"/>
    </row>
    <row r="63" spans="1:13">
      <c r="A63" s="11"/>
      <c r="B63" s="998" t="s">
        <v>1342</v>
      </c>
      <c r="C63" s="53">
        <v>0</v>
      </c>
      <c r="D63" s="54" t="s">
        <v>964</v>
      </c>
      <c r="E63" s="53">
        <v>0</v>
      </c>
      <c r="F63" s="13" t="s">
        <v>964</v>
      </c>
      <c r="G63" s="53">
        <v>0</v>
      </c>
      <c r="H63" s="13" t="s">
        <v>964</v>
      </c>
      <c r="I63" s="53">
        <v>0</v>
      </c>
      <c r="J63" s="13" t="s">
        <v>964</v>
      </c>
      <c r="K63" s="12"/>
    </row>
    <row r="64" spans="1:13" hidden="1">
      <c r="A64" s="397"/>
      <c r="B64" s="996"/>
      <c r="C64" s="53">
        <v>0</v>
      </c>
      <c r="D64" s="54" t="s">
        <v>964</v>
      </c>
      <c r="E64" s="53">
        <v>0</v>
      </c>
      <c r="F64" s="13" t="s">
        <v>964</v>
      </c>
      <c r="G64" s="53">
        <v>0</v>
      </c>
      <c r="H64" s="13" t="s">
        <v>964</v>
      </c>
      <c r="I64" s="53">
        <v>0</v>
      </c>
      <c r="J64" s="13" t="s">
        <v>964</v>
      </c>
      <c r="K64" s="398"/>
    </row>
    <row r="65" spans="1:11" hidden="1">
      <c r="A65" s="397"/>
      <c r="B65" s="996"/>
      <c r="C65" s="53">
        <v>0</v>
      </c>
      <c r="D65" s="54" t="s">
        <v>964</v>
      </c>
      <c r="E65" s="53">
        <v>0</v>
      </c>
      <c r="F65" s="13" t="s">
        <v>964</v>
      </c>
      <c r="G65" s="53">
        <v>0</v>
      </c>
      <c r="H65" s="13" t="s">
        <v>964</v>
      </c>
      <c r="I65" s="53">
        <v>0</v>
      </c>
      <c r="J65" s="13" t="s">
        <v>964</v>
      </c>
      <c r="K65" s="398"/>
    </row>
    <row r="66" spans="1:11">
      <c r="A66" s="11"/>
      <c r="B66" s="152" t="s">
        <v>857</v>
      </c>
      <c r="C66" s="849"/>
      <c r="D66" s="849"/>
      <c r="E66" s="849"/>
      <c r="F66" s="849"/>
      <c r="G66" s="849"/>
      <c r="H66" s="849"/>
      <c r="I66" s="849"/>
      <c r="J66" s="850"/>
      <c r="K66" s="12"/>
    </row>
    <row r="67" spans="1:11" s="57" customFormat="1">
      <c r="A67" s="52"/>
      <c r="B67" s="996" t="s">
        <v>1343</v>
      </c>
      <c r="C67" s="53">
        <v>0</v>
      </c>
      <c r="D67" s="54" t="s">
        <v>964</v>
      </c>
      <c r="E67" s="53">
        <v>0</v>
      </c>
      <c r="F67" s="55" t="s">
        <v>964</v>
      </c>
      <c r="G67" s="53">
        <v>0</v>
      </c>
      <c r="H67" s="55" t="s">
        <v>964</v>
      </c>
      <c r="I67" s="53">
        <v>0</v>
      </c>
      <c r="J67" s="55" t="s">
        <v>964</v>
      </c>
      <c r="K67" s="56"/>
    </row>
    <row r="68" spans="1:11">
      <c r="A68" s="11"/>
      <c r="B68" s="996" t="s">
        <v>1344</v>
      </c>
      <c r="C68" s="53">
        <v>0</v>
      </c>
      <c r="D68" s="54" t="s">
        <v>964</v>
      </c>
      <c r="E68" s="53">
        <v>0</v>
      </c>
      <c r="F68" s="55" t="s">
        <v>964</v>
      </c>
      <c r="G68" s="53">
        <v>0</v>
      </c>
      <c r="H68" s="55" t="s">
        <v>964</v>
      </c>
      <c r="I68" s="53">
        <v>0</v>
      </c>
      <c r="J68" s="55" t="s">
        <v>964</v>
      </c>
      <c r="K68" s="12"/>
    </row>
    <row r="69" spans="1:11">
      <c r="A69" s="11"/>
      <c r="B69" s="996" t="s">
        <v>1345</v>
      </c>
      <c r="C69" s="53">
        <v>0</v>
      </c>
      <c r="D69" s="54" t="s">
        <v>964</v>
      </c>
      <c r="E69" s="53">
        <v>0</v>
      </c>
      <c r="F69" s="55" t="s">
        <v>964</v>
      </c>
      <c r="G69" s="53">
        <v>0</v>
      </c>
      <c r="H69" s="55" t="s">
        <v>964</v>
      </c>
      <c r="I69" s="53">
        <v>0</v>
      </c>
      <c r="J69" s="55" t="s">
        <v>964</v>
      </c>
      <c r="K69" s="12"/>
    </row>
    <row r="70" spans="1:11">
      <c r="A70" s="11"/>
      <c r="B70" s="996" t="s">
        <v>1346</v>
      </c>
      <c r="C70" s="53">
        <v>0</v>
      </c>
      <c r="D70" s="54" t="s">
        <v>964</v>
      </c>
      <c r="E70" s="53">
        <v>0</v>
      </c>
      <c r="F70" s="55" t="s">
        <v>964</v>
      </c>
      <c r="G70" s="53">
        <v>0</v>
      </c>
      <c r="H70" s="55" t="s">
        <v>964</v>
      </c>
      <c r="I70" s="53">
        <v>0</v>
      </c>
      <c r="J70" s="55" t="s">
        <v>964</v>
      </c>
      <c r="K70" s="12"/>
    </row>
    <row r="71" spans="1:11">
      <c r="A71" s="11"/>
      <c r="B71" s="996" t="s">
        <v>1347</v>
      </c>
      <c r="C71" s="53">
        <v>0</v>
      </c>
      <c r="D71" s="54" t="s">
        <v>964</v>
      </c>
      <c r="E71" s="53">
        <v>0</v>
      </c>
      <c r="F71" s="55" t="s">
        <v>964</v>
      </c>
      <c r="G71" s="53">
        <v>0</v>
      </c>
      <c r="H71" s="55" t="s">
        <v>964</v>
      </c>
      <c r="I71" s="53">
        <v>0</v>
      </c>
      <c r="J71" s="55" t="s">
        <v>964</v>
      </c>
      <c r="K71" s="12"/>
    </row>
    <row r="72" spans="1:11" ht="13.5" thickBot="1">
      <c r="A72" s="11"/>
      <c r="B72" s="999" t="s">
        <v>1348</v>
      </c>
      <c r="C72" s="210">
        <v>0</v>
      </c>
      <c r="D72" s="211" t="s">
        <v>964</v>
      </c>
      <c r="E72" s="210">
        <v>0</v>
      </c>
      <c r="F72" s="95" t="s">
        <v>964</v>
      </c>
      <c r="G72" s="210">
        <v>0</v>
      </c>
      <c r="H72" s="95" t="s">
        <v>964</v>
      </c>
      <c r="I72" s="210">
        <v>0</v>
      </c>
      <c r="J72" s="95" t="s">
        <v>964</v>
      </c>
      <c r="K72" s="12"/>
    </row>
    <row r="73" spans="1:11" hidden="1">
      <c r="A73" s="397"/>
      <c r="B73" s="994"/>
      <c r="C73" s="868">
        <v>0</v>
      </c>
      <c r="D73" s="995" t="s">
        <v>964</v>
      </c>
      <c r="E73" s="868">
        <v>0</v>
      </c>
      <c r="F73" s="149" t="s">
        <v>964</v>
      </c>
      <c r="G73" s="868">
        <v>0</v>
      </c>
      <c r="H73" s="149" t="s">
        <v>964</v>
      </c>
      <c r="I73" s="868">
        <v>0</v>
      </c>
      <c r="J73" s="149" t="s">
        <v>964</v>
      </c>
      <c r="K73" s="398"/>
    </row>
    <row r="74" spans="1:11" hidden="1">
      <c r="A74" s="397"/>
      <c r="B74" s="152" t="s">
        <v>873</v>
      </c>
      <c r="C74" s="849"/>
      <c r="D74" s="849"/>
      <c r="E74" s="849"/>
      <c r="F74" s="849"/>
      <c r="G74" s="849"/>
      <c r="H74" s="849"/>
      <c r="I74" s="849"/>
      <c r="J74" s="850"/>
      <c r="K74" s="398"/>
    </row>
    <row r="75" spans="1:11" hidden="1">
      <c r="A75" s="397"/>
      <c r="B75" s="996"/>
      <c r="C75" s="53">
        <v>0</v>
      </c>
      <c r="D75" s="54" t="s">
        <v>964</v>
      </c>
      <c r="E75" s="53">
        <v>0</v>
      </c>
      <c r="F75" s="13" t="s">
        <v>964</v>
      </c>
      <c r="G75" s="53">
        <v>0</v>
      </c>
      <c r="H75" s="13" t="s">
        <v>964</v>
      </c>
      <c r="I75" s="53">
        <v>0</v>
      </c>
      <c r="J75" s="13" t="s">
        <v>964</v>
      </c>
      <c r="K75" s="398"/>
    </row>
    <row r="76" spans="1:11" hidden="1">
      <c r="A76" s="397"/>
      <c r="B76" s="996"/>
      <c r="C76" s="53">
        <v>0</v>
      </c>
      <c r="D76" s="54" t="s">
        <v>964</v>
      </c>
      <c r="E76" s="53">
        <v>0</v>
      </c>
      <c r="F76" s="13" t="s">
        <v>964</v>
      </c>
      <c r="G76" s="53">
        <v>0</v>
      </c>
      <c r="H76" s="13" t="s">
        <v>964</v>
      </c>
      <c r="I76" s="53">
        <v>0</v>
      </c>
      <c r="J76" s="13" t="s">
        <v>964</v>
      </c>
      <c r="K76" s="398"/>
    </row>
    <row r="77" spans="1:11" hidden="1">
      <c r="A77" s="397"/>
      <c r="B77" s="996"/>
      <c r="C77" s="53">
        <v>0</v>
      </c>
      <c r="D77" s="54" t="s">
        <v>964</v>
      </c>
      <c r="E77" s="53">
        <v>0</v>
      </c>
      <c r="F77" s="13" t="s">
        <v>964</v>
      </c>
      <c r="G77" s="53">
        <v>0</v>
      </c>
      <c r="H77" s="13" t="s">
        <v>964</v>
      </c>
      <c r="I77" s="53">
        <v>0</v>
      </c>
      <c r="J77" s="13" t="s">
        <v>964</v>
      </c>
      <c r="K77" s="398"/>
    </row>
    <row r="78" spans="1:11" hidden="1">
      <c r="A78" s="397"/>
      <c r="B78" s="996"/>
      <c r="C78" s="53">
        <v>0</v>
      </c>
      <c r="D78" s="54" t="s">
        <v>964</v>
      </c>
      <c r="E78" s="53">
        <v>0</v>
      </c>
      <c r="F78" s="13" t="s">
        <v>964</v>
      </c>
      <c r="G78" s="53">
        <v>0</v>
      </c>
      <c r="H78" s="13" t="s">
        <v>964</v>
      </c>
      <c r="I78" s="53">
        <v>0</v>
      </c>
      <c r="J78" s="13" t="s">
        <v>964</v>
      </c>
      <c r="K78" s="398"/>
    </row>
    <row r="79" spans="1:11" hidden="1">
      <c r="A79" s="397"/>
      <c r="B79" s="152" t="s">
        <v>1349</v>
      </c>
      <c r="C79" s="849"/>
      <c r="D79" s="849"/>
      <c r="E79" s="849"/>
      <c r="F79" s="849"/>
      <c r="G79" s="849"/>
      <c r="H79" s="849"/>
      <c r="I79" s="849"/>
      <c r="J79" s="850"/>
      <c r="K79" s="398"/>
    </row>
    <row r="80" spans="1:11" hidden="1">
      <c r="A80" s="397"/>
      <c r="B80" s="996"/>
      <c r="C80" s="53">
        <v>0</v>
      </c>
      <c r="D80" s="54" t="s">
        <v>964</v>
      </c>
      <c r="E80" s="53">
        <v>0</v>
      </c>
      <c r="F80" s="13" t="s">
        <v>964</v>
      </c>
      <c r="G80" s="53">
        <v>0</v>
      </c>
      <c r="H80" s="13" t="s">
        <v>964</v>
      </c>
      <c r="I80" s="53">
        <v>0</v>
      </c>
      <c r="J80" s="13" t="s">
        <v>964</v>
      </c>
      <c r="K80" s="398"/>
    </row>
    <row r="81" spans="1:11" hidden="1">
      <c r="A81" s="397"/>
      <c r="B81" s="996"/>
      <c r="C81" s="53">
        <v>0</v>
      </c>
      <c r="D81" s="54" t="s">
        <v>964</v>
      </c>
      <c r="E81" s="53">
        <v>0</v>
      </c>
      <c r="F81" s="13" t="s">
        <v>964</v>
      </c>
      <c r="G81" s="53">
        <v>0</v>
      </c>
      <c r="H81" s="13" t="s">
        <v>964</v>
      </c>
      <c r="I81" s="53">
        <v>0</v>
      </c>
      <c r="J81" s="13" t="s">
        <v>964</v>
      </c>
      <c r="K81" s="398"/>
    </row>
    <row r="82" spans="1:11" hidden="1">
      <c r="A82" s="397"/>
      <c r="B82" s="996"/>
      <c r="C82" s="53">
        <v>0</v>
      </c>
      <c r="D82" s="54" t="s">
        <v>964</v>
      </c>
      <c r="E82" s="53">
        <v>0</v>
      </c>
      <c r="F82" s="13" t="s">
        <v>964</v>
      </c>
      <c r="G82" s="53">
        <v>0</v>
      </c>
      <c r="H82" s="13" t="s">
        <v>964</v>
      </c>
      <c r="I82" s="53">
        <v>0</v>
      </c>
      <c r="J82" s="13" t="s">
        <v>964</v>
      </c>
      <c r="K82" s="398"/>
    </row>
    <row r="83" spans="1:11" ht="12.75" hidden="1" customHeight="1">
      <c r="A83" s="397"/>
      <c r="B83" s="996"/>
      <c r="C83" s="53">
        <v>0</v>
      </c>
      <c r="D83" s="54" t="s">
        <v>964</v>
      </c>
      <c r="E83" s="53">
        <v>0</v>
      </c>
      <c r="F83" s="13" t="s">
        <v>964</v>
      </c>
      <c r="G83" s="53">
        <v>0</v>
      </c>
      <c r="H83" s="13" t="s">
        <v>964</v>
      </c>
      <c r="I83" s="53">
        <v>0</v>
      </c>
      <c r="J83" s="13" t="s">
        <v>964</v>
      </c>
      <c r="K83" s="398"/>
    </row>
    <row r="84" spans="1:11" ht="12.75" hidden="1" customHeight="1">
      <c r="A84" s="397"/>
      <c r="B84" s="996"/>
      <c r="C84" s="53">
        <v>0</v>
      </c>
      <c r="D84" s="54" t="s">
        <v>964</v>
      </c>
      <c r="E84" s="53">
        <v>0</v>
      </c>
      <c r="F84" s="13" t="s">
        <v>964</v>
      </c>
      <c r="G84" s="53">
        <v>0</v>
      </c>
      <c r="H84" s="13" t="s">
        <v>964</v>
      </c>
      <c r="I84" s="53">
        <v>0</v>
      </c>
      <c r="J84" s="13" t="s">
        <v>964</v>
      </c>
      <c r="K84" s="398"/>
    </row>
    <row r="85" spans="1:11" ht="12.75" hidden="1" customHeight="1">
      <c r="A85" s="397"/>
      <c r="B85" s="996"/>
      <c r="C85" s="53">
        <v>0</v>
      </c>
      <c r="D85" s="54" t="s">
        <v>964</v>
      </c>
      <c r="E85" s="53">
        <v>0</v>
      </c>
      <c r="F85" s="13" t="s">
        <v>964</v>
      </c>
      <c r="G85" s="53">
        <v>0</v>
      </c>
      <c r="H85" s="13" t="s">
        <v>964</v>
      </c>
      <c r="I85" s="53">
        <v>0</v>
      </c>
      <c r="J85" s="13" t="s">
        <v>964</v>
      </c>
      <c r="K85" s="398"/>
    </row>
    <row r="86" spans="1:11" ht="12.75" hidden="1" customHeight="1">
      <c r="A86" s="397"/>
      <c r="B86" s="152" t="s">
        <v>943</v>
      </c>
      <c r="C86" s="849"/>
      <c r="D86" s="849"/>
      <c r="E86" s="849"/>
      <c r="F86" s="849"/>
      <c r="G86" s="849"/>
      <c r="H86" s="849"/>
      <c r="I86" s="849"/>
      <c r="J86" s="850"/>
      <c r="K86" s="398"/>
    </row>
    <row r="87" spans="1:11" ht="12.75" hidden="1" customHeight="1">
      <c r="A87" s="397"/>
      <c r="B87" s="998"/>
      <c r="C87" s="53">
        <v>0</v>
      </c>
      <c r="D87" s="54" t="s">
        <v>964</v>
      </c>
      <c r="E87" s="53">
        <v>0</v>
      </c>
      <c r="F87" s="13" t="s">
        <v>964</v>
      </c>
      <c r="G87" s="53">
        <v>0</v>
      </c>
      <c r="H87" s="13" t="s">
        <v>964</v>
      </c>
      <c r="I87" s="53">
        <v>0</v>
      </c>
      <c r="J87" s="13" t="s">
        <v>964</v>
      </c>
      <c r="K87" s="398"/>
    </row>
    <row r="88" spans="1:11" ht="12.75" hidden="1" customHeight="1">
      <c r="A88" s="397"/>
      <c r="B88" s="998"/>
      <c r="C88" s="53">
        <v>0</v>
      </c>
      <c r="D88" s="54" t="s">
        <v>964</v>
      </c>
      <c r="E88" s="53">
        <v>0</v>
      </c>
      <c r="F88" s="13" t="s">
        <v>964</v>
      </c>
      <c r="G88" s="53">
        <v>0</v>
      </c>
      <c r="H88" s="13" t="s">
        <v>964</v>
      </c>
      <c r="I88" s="53">
        <v>0</v>
      </c>
      <c r="J88" s="13" t="s">
        <v>964</v>
      </c>
      <c r="K88" s="398"/>
    </row>
    <row r="89" spans="1:11" ht="12.75" hidden="1" customHeight="1">
      <c r="A89" s="397"/>
      <c r="B89" s="998"/>
      <c r="C89" s="53">
        <v>0</v>
      </c>
      <c r="D89" s="54" t="s">
        <v>964</v>
      </c>
      <c r="E89" s="53">
        <v>0</v>
      </c>
      <c r="F89" s="13" t="s">
        <v>964</v>
      </c>
      <c r="G89" s="53">
        <v>0</v>
      </c>
      <c r="H89" s="13" t="s">
        <v>964</v>
      </c>
      <c r="I89" s="53">
        <v>0</v>
      </c>
      <c r="J89" s="13" t="s">
        <v>964</v>
      </c>
      <c r="K89" s="398"/>
    </row>
    <row r="90" spans="1:11" ht="12.75" hidden="1" customHeight="1">
      <c r="A90" s="397"/>
      <c r="B90" s="998"/>
      <c r="C90" s="53">
        <v>0</v>
      </c>
      <c r="D90" s="54" t="s">
        <v>964</v>
      </c>
      <c r="E90" s="53">
        <v>0</v>
      </c>
      <c r="F90" s="13" t="s">
        <v>964</v>
      </c>
      <c r="G90" s="53">
        <v>0</v>
      </c>
      <c r="H90" s="13" t="s">
        <v>964</v>
      </c>
      <c r="I90" s="53">
        <v>0</v>
      </c>
      <c r="J90" s="13" t="s">
        <v>964</v>
      </c>
      <c r="K90" s="398"/>
    </row>
    <row r="91" spans="1:11" ht="12.75" hidden="1" customHeight="1">
      <c r="A91" s="397"/>
      <c r="B91" s="152" t="s">
        <v>948</v>
      </c>
      <c r="C91" s="849"/>
      <c r="D91" s="849"/>
      <c r="E91" s="849"/>
      <c r="F91" s="849"/>
      <c r="G91" s="849"/>
      <c r="H91" s="849"/>
      <c r="I91" s="849"/>
      <c r="J91" s="850"/>
      <c r="K91" s="398"/>
    </row>
    <row r="92" spans="1:11" ht="12.75" hidden="1" customHeight="1">
      <c r="A92" s="397"/>
      <c r="B92" s="996"/>
      <c r="C92" s="53">
        <v>0</v>
      </c>
      <c r="D92" s="54" t="s">
        <v>964</v>
      </c>
      <c r="E92" s="53">
        <v>0</v>
      </c>
      <c r="F92" s="13" t="s">
        <v>964</v>
      </c>
      <c r="G92" s="53">
        <v>0</v>
      </c>
      <c r="H92" s="13" t="s">
        <v>964</v>
      </c>
      <c r="I92" s="53">
        <v>0</v>
      </c>
      <c r="J92" s="13" t="s">
        <v>964</v>
      </c>
      <c r="K92" s="398"/>
    </row>
    <row r="93" spans="1:11" ht="13.5" hidden="1" customHeight="1">
      <c r="A93" s="397"/>
      <c r="B93" s="996"/>
      <c r="C93" s="53">
        <v>0</v>
      </c>
      <c r="D93" s="54" t="s">
        <v>964</v>
      </c>
      <c r="E93" s="53">
        <v>0</v>
      </c>
      <c r="F93" s="13" t="s">
        <v>964</v>
      </c>
      <c r="G93" s="53">
        <v>0</v>
      </c>
      <c r="H93" s="13" t="s">
        <v>964</v>
      </c>
      <c r="I93" s="53">
        <v>0</v>
      </c>
      <c r="J93" s="13" t="s">
        <v>964</v>
      </c>
      <c r="K93" s="398"/>
    </row>
    <row r="94" spans="1:11" ht="13.5" hidden="1" customHeight="1">
      <c r="A94" s="397"/>
      <c r="B94" s="996"/>
      <c r="C94" s="53">
        <v>0</v>
      </c>
      <c r="D94" s="54" t="s">
        <v>964</v>
      </c>
      <c r="E94" s="53">
        <v>0</v>
      </c>
      <c r="F94" s="13" t="s">
        <v>964</v>
      </c>
      <c r="G94" s="53">
        <v>0</v>
      </c>
      <c r="H94" s="13" t="s">
        <v>964</v>
      </c>
      <c r="I94" s="53">
        <v>0</v>
      </c>
      <c r="J94" s="13" t="s">
        <v>964</v>
      </c>
      <c r="K94" s="398"/>
    </row>
    <row r="95" spans="1:11" hidden="1">
      <c r="A95" s="397"/>
      <c r="B95" s="996"/>
      <c r="C95" s="53">
        <v>0</v>
      </c>
      <c r="D95" s="54" t="s">
        <v>964</v>
      </c>
      <c r="E95" s="53">
        <v>0</v>
      </c>
      <c r="F95" s="13" t="s">
        <v>964</v>
      </c>
      <c r="G95" s="53">
        <v>0</v>
      </c>
      <c r="H95" s="13" t="s">
        <v>964</v>
      </c>
      <c r="I95" s="53">
        <v>0</v>
      </c>
      <c r="J95" s="13" t="s">
        <v>964</v>
      </c>
      <c r="K95" s="398"/>
    </row>
    <row r="96" spans="1:11" hidden="1">
      <c r="A96" s="397"/>
      <c r="B96" s="996"/>
      <c r="C96" s="53">
        <v>0</v>
      </c>
      <c r="D96" s="54" t="s">
        <v>964</v>
      </c>
      <c r="E96" s="53">
        <v>0</v>
      </c>
      <c r="F96" s="13" t="s">
        <v>964</v>
      </c>
      <c r="G96" s="53">
        <v>0</v>
      </c>
      <c r="H96" s="13" t="s">
        <v>964</v>
      </c>
      <c r="I96" s="53">
        <v>0</v>
      </c>
      <c r="J96" s="13" t="s">
        <v>964</v>
      </c>
      <c r="K96" s="398"/>
    </row>
    <row r="97" spans="1:16" hidden="1">
      <c r="A97" s="397"/>
      <c r="B97" s="996"/>
      <c r="C97" s="53">
        <v>0</v>
      </c>
      <c r="D97" s="54" t="s">
        <v>964</v>
      </c>
      <c r="E97" s="53">
        <v>0</v>
      </c>
      <c r="F97" s="13" t="s">
        <v>964</v>
      </c>
      <c r="G97" s="53">
        <v>0</v>
      </c>
      <c r="H97" s="13" t="s">
        <v>964</v>
      </c>
      <c r="I97" s="53">
        <v>0</v>
      </c>
      <c r="J97" s="13" t="s">
        <v>964</v>
      </c>
      <c r="K97" s="398"/>
    </row>
    <row r="98" spans="1:16" hidden="1">
      <c r="A98" s="397"/>
      <c r="B98" s="996"/>
      <c r="C98" s="53">
        <v>0</v>
      </c>
      <c r="D98" s="54" t="s">
        <v>964</v>
      </c>
      <c r="E98" s="53">
        <v>0</v>
      </c>
      <c r="F98" s="13" t="s">
        <v>964</v>
      </c>
      <c r="G98" s="53">
        <v>0</v>
      </c>
      <c r="H98" s="13" t="s">
        <v>964</v>
      </c>
      <c r="I98" s="53">
        <v>0</v>
      </c>
      <c r="J98" s="13" t="s">
        <v>964</v>
      </c>
      <c r="K98" s="398"/>
    </row>
    <row r="99" spans="1:16" hidden="1">
      <c r="A99" s="397"/>
      <c r="B99" s="996"/>
      <c r="C99" s="53">
        <v>0</v>
      </c>
      <c r="D99" s="54" t="s">
        <v>964</v>
      </c>
      <c r="E99" s="53">
        <v>0</v>
      </c>
      <c r="F99" s="13" t="s">
        <v>964</v>
      </c>
      <c r="G99" s="53">
        <v>0</v>
      </c>
      <c r="H99" s="13" t="s">
        <v>964</v>
      </c>
      <c r="I99" s="53">
        <v>0</v>
      </c>
      <c r="J99" s="13" t="s">
        <v>964</v>
      </c>
      <c r="K99" s="398"/>
    </row>
    <row r="100" spans="1:16" ht="13.5" hidden="1" thickBot="1">
      <c r="A100" s="397"/>
      <c r="B100" s="1000"/>
      <c r="C100" s="1001">
        <v>0</v>
      </c>
      <c r="D100" s="1002" t="s">
        <v>964</v>
      </c>
      <c r="E100" s="1001">
        <v>0</v>
      </c>
      <c r="F100" s="17" t="s">
        <v>964</v>
      </c>
      <c r="G100" s="1001">
        <v>0</v>
      </c>
      <c r="H100" s="17" t="s">
        <v>964</v>
      </c>
      <c r="I100" s="1001">
        <v>0</v>
      </c>
      <c r="J100" s="17" t="s">
        <v>964</v>
      </c>
      <c r="K100" s="398"/>
    </row>
    <row r="101" spans="1:16" hidden="1">
      <c r="A101" s="90"/>
      <c r="B101" s="155"/>
      <c r="C101" s="91"/>
      <c r="D101" s="91"/>
      <c r="E101" s="91"/>
      <c r="F101" s="91"/>
      <c r="G101" s="91"/>
      <c r="H101" s="91"/>
      <c r="I101" s="91"/>
      <c r="J101" s="91"/>
      <c r="K101" s="92"/>
    </row>
    <row r="102" spans="1:16" hidden="1">
      <c r="A102" s="90"/>
      <c r="B102" s="153" t="s">
        <v>958</v>
      </c>
      <c r="C102" s="91"/>
      <c r="D102" s="91"/>
      <c r="E102" s="91"/>
      <c r="F102" s="91"/>
      <c r="G102" s="91"/>
      <c r="H102" s="91"/>
      <c r="I102" s="91"/>
      <c r="J102" s="91"/>
      <c r="K102" s="92"/>
    </row>
    <row r="103" spans="1:16" hidden="1">
      <c r="A103" s="90"/>
      <c r="B103" s="155" t="s">
        <v>959</v>
      </c>
      <c r="C103" s="91"/>
      <c r="D103" s="91"/>
      <c r="E103" s="91"/>
      <c r="F103" s="91"/>
      <c r="G103" s="91"/>
      <c r="H103" s="91"/>
      <c r="I103" s="91"/>
      <c r="J103" s="91"/>
      <c r="K103" s="92"/>
    </row>
    <row r="104" spans="1:16" hidden="1">
      <c r="A104" s="90"/>
      <c r="B104" s="155" t="s">
        <v>1350</v>
      </c>
      <c r="C104" s="91"/>
      <c r="D104" s="91"/>
      <c r="E104" s="91"/>
      <c r="F104" s="91"/>
      <c r="G104" s="91"/>
      <c r="H104" s="91"/>
      <c r="I104" s="91"/>
      <c r="J104" s="91"/>
      <c r="K104" s="92"/>
    </row>
    <row r="105" spans="1:16" hidden="1">
      <c r="A105" s="90"/>
      <c r="B105" s="2"/>
      <c r="C105" s="2"/>
      <c r="D105" s="2"/>
      <c r="E105" s="1003"/>
      <c r="F105" s="1003"/>
      <c r="G105" s="1003"/>
      <c r="H105" s="1003"/>
      <c r="I105" s="1003"/>
      <c r="J105" s="1003"/>
      <c r="K105" s="92"/>
    </row>
    <row r="106" spans="1:16" s="175" customFormat="1" ht="13.5" hidden="1" customHeight="1">
      <c r="A106" s="1004"/>
      <c r="B106" s="1005"/>
      <c r="C106" s="1282"/>
      <c r="D106" s="1282"/>
      <c r="E106" s="1282"/>
      <c r="F106" s="1282"/>
      <c r="G106" s="1282"/>
      <c r="H106" s="1282"/>
      <c r="I106" s="1282"/>
      <c r="J106" s="1282"/>
      <c r="K106" s="1006"/>
      <c r="L106" s="1007"/>
      <c r="M106" s="1007"/>
      <c r="N106" s="1007"/>
      <c r="O106" s="1007"/>
      <c r="P106" s="1007"/>
    </row>
    <row r="107" spans="1:16" s="175" customFormat="1" ht="13.5" hidden="1" customHeight="1">
      <c r="A107" s="1004"/>
      <c r="B107" s="1005"/>
      <c r="C107" s="1005"/>
      <c r="D107" s="1005"/>
      <c r="E107" s="1005"/>
      <c r="F107" s="1005"/>
      <c r="G107" s="1005"/>
      <c r="H107" s="1005"/>
      <c r="I107" s="1005"/>
      <c r="J107" s="1005"/>
      <c r="K107" s="1006"/>
      <c r="L107" s="1007"/>
      <c r="M107" s="1007"/>
      <c r="N107" s="1007"/>
      <c r="O107" s="1007"/>
      <c r="P107" s="1007"/>
    </row>
    <row r="108" spans="1:16" s="175" customFormat="1" ht="13.5" hidden="1" customHeight="1">
      <c r="A108" s="1004"/>
      <c r="B108" s="1005"/>
      <c r="C108" s="1282"/>
      <c r="D108" s="1282"/>
      <c r="E108" s="1282"/>
      <c r="F108" s="1282"/>
      <c r="G108" s="1282"/>
      <c r="H108" s="1282"/>
      <c r="I108" s="1282"/>
      <c r="J108" s="1282"/>
      <c r="K108" s="1006"/>
      <c r="L108" s="1007"/>
      <c r="M108" s="1007"/>
      <c r="N108" s="1007"/>
      <c r="O108" s="1007"/>
      <c r="P108" s="1007"/>
    </row>
    <row r="109" spans="1:16" s="175" customFormat="1" ht="13.5" hidden="1" customHeight="1">
      <c r="A109" s="1004"/>
      <c r="B109" s="1005"/>
      <c r="C109" s="1282"/>
      <c r="D109" s="1282"/>
      <c r="E109" s="1282"/>
      <c r="F109" s="1282"/>
      <c r="G109" s="1282"/>
      <c r="H109" s="1282"/>
      <c r="I109" s="1282"/>
      <c r="J109" s="1282"/>
      <c r="K109" s="1006"/>
      <c r="L109" s="1007"/>
      <c r="M109" s="1007"/>
      <c r="N109" s="1007"/>
      <c r="O109" s="1007"/>
      <c r="P109" s="1007"/>
    </row>
    <row r="110" spans="1:16" s="175" customFormat="1" ht="13.5" hidden="1" customHeight="1">
      <c r="A110" s="1004"/>
      <c r="B110" s="176"/>
      <c r="C110" s="176"/>
      <c r="D110" s="176"/>
      <c r="E110" s="1005"/>
      <c r="F110" s="1005"/>
      <c r="G110" s="1005"/>
      <c r="H110" s="1005"/>
      <c r="I110" s="1005"/>
      <c r="J110" s="1005"/>
      <c r="K110" s="1006"/>
      <c r="L110" s="1007"/>
      <c r="M110" s="1007"/>
      <c r="N110" s="1007"/>
      <c r="O110" s="1007"/>
      <c r="P110" s="1007"/>
    </row>
    <row r="111" spans="1:16" s="175" customFormat="1" hidden="1">
      <c r="A111" s="1004"/>
      <c r="B111" s="1005"/>
      <c r="C111" s="1005"/>
      <c r="D111" s="1005"/>
      <c r="E111" s="1005"/>
      <c r="F111" s="1005"/>
      <c r="G111" s="1005"/>
      <c r="H111" s="1005"/>
      <c r="I111" s="1005"/>
      <c r="J111" s="1005"/>
      <c r="K111" s="1006"/>
      <c r="L111" s="1007"/>
      <c r="M111" s="1007"/>
      <c r="N111" s="1007"/>
      <c r="O111" s="1007"/>
      <c r="P111" s="1007"/>
    </row>
    <row r="112" spans="1:16" s="175" customFormat="1" hidden="1">
      <c r="A112" s="1004"/>
      <c r="B112" s="1005"/>
      <c r="C112" s="1005"/>
      <c r="D112" s="1005"/>
      <c r="E112" s="1005"/>
      <c r="F112" s="1005"/>
      <c r="G112" s="1005"/>
      <c r="H112" s="1005"/>
      <c r="I112" s="1005"/>
      <c r="J112" s="1005"/>
      <c r="K112" s="1006"/>
      <c r="L112" s="1007"/>
      <c r="M112" s="1007"/>
      <c r="N112" s="1007"/>
      <c r="O112" s="1007"/>
      <c r="P112" s="1007"/>
    </row>
    <row r="113" spans="1:16" s="175" customFormat="1" hidden="1">
      <c r="A113" s="1004"/>
      <c r="B113" s="1005"/>
      <c r="C113" s="1005"/>
      <c r="D113" s="1005"/>
      <c r="E113" s="1005"/>
      <c r="F113" s="1005"/>
      <c r="G113" s="1005"/>
      <c r="H113" s="1005"/>
      <c r="I113" s="1005"/>
      <c r="J113" s="1005"/>
      <c r="K113" s="1006"/>
      <c r="L113" s="1007"/>
      <c r="M113" s="1007"/>
      <c r="N113" s="1007"/>
      <c r="O113" s="1007"/>
      <c r="P113" s="1007"/>
    </row>
    <row r="114" spans="1:16" ht="13.5" thickBot="1">
      <c r="A114" s="11"/>
      <c r="C114" s="1008"/>
      <c r="D114" s="57"/>
      <c r="E114" s="57"/>
      <c r="F114" s="57"/>
      <c r="G114" s="57"/>
      <c r="H114" s="57"/>
      <c r="I114" s="57"/>
      <c r="J114" s="57"/>
      <c r="K114" s="12"/>
    </row>
    <row r="115" spans="1:16" ht="16.5" thickBot="1">
      <c r="A115" s="1284" t="s">
        <v>978</v>
      </c>
      <c r="B115" s="1285"/>
      <c r="C115" s="1285"/>
      <c r="D115" s="1285"/>
      <c r="E115" s="1285"/>
      <c r="F115" s="1285"/>
      <c r="G115" s="1285"/>
      <c r="H115" s="1285"/>
      <c r="I115" s="1285"/>
      <c r="J115" s="1285"/>
      <c r="K115" s="1286"/>
    </row>
    <row r="116" spans="1:16" ht="13.5" thickBot="1">
      <c r="A116" s="11"/>
      <c r="B116" s="8"/>
      <c r="K116" s="14"/>
    </row>
    <row r="117" spans="1:16" ht="16.5" thickBot="1">
      <c r="A117" s="11"/>
      <c r="B117" s="79" t="s">
        <v>979</v>
      </c>
      <c r="C117" s="1289" t="str">
        <f>C43</f>
        <v>Line card (SynoLOOP) FCL7201-Z3</v>
      </c>
      <c r="D117" s="1290"/>
      <c r="E117" s="1290"/>
      <c r="F117" s="1290"/>
      <c r="G117" s="1290"/>
      <c r="H117" s="1290"/>
      <c r="I117" s="1290"/>
      <c r="J117" s="1291"/>
      <c r="K117" s="12"/>
    </row>
    <row r="118" spans="1:16" ht="16.5" customHeight="1" thickBot="1">
      <c r="A118" s="11"/>
      <c r="B118" s="65"/>
      <c r="C118" s="1279" t="str">
        <f>C$45</f>
        <v>Loop1 / Stub1</v>
      </c>
      <c r="D118" s="1280"/>
      <c r="E118" s="1279" t="str">
        <f>E$45</f>
        <v>Loop2 / Stub2</v>
      </c>
      <c r="F118" s="1280"/>
      <c r="G118" s="1279" t="str">
        <f>G$45</f>
        <v>Loop3 / Stub3</v>
      </c>
      <c r="H118" s="1280"/>
      <c r="I118" s="1279" t="str">
        <f>I$45</f>
        <v>Loop4 / Stub4</v>
      </c>
      <c r="J118" s="1280"/>
      <c r="K118" s="12"/>
    </row>
    <row r="119" spans="1:16">
      <c r="A119" s="11"/>
      <c r="B119" s="1009" t="s">
        <v>1351</v>
      </c>
      <c r="C119" s="1010">
        <v>1</v>
      </c>
      <c r="D119" s="55" t="s">
        <v>981</v>
      </c>
      <c r="E119" s="22">
        <v>1</v>
      </c>
      <c r="F119" s="55" t="s">
        <v>981</v>
      </c>
      <c r="G119" s="22">
        <v>1</v>
      </c>
      <c r="H119" s="55" t="s">
        <v>981</v>
      </c>
      <c r="I119" s="22">
        <v>1</v>
      </c>
      <c r="J119" s="55" t="s">
        <v>981</v>
      </c>
      <c r="K119" s="1011"/>
      <c r="M119" s="1008"/>
    </row>
    <row r="120" spans="1:16" ht="12.75" customHeight="1">
      <c r="A120" s="11"/>
      <c r="B120" s="1012" t="s">
        <v>1352</v>
      </c>
      <c r="C120" s="1010">
        <v>1</v>
      </c>
      <c r="D120" s="55" t="s">
        <v>981</v>
      </c>
      <c r="E120" s="22">
        <v>1</v>
      </c>
      <c r="F120" s="55" t="s">
        <v>981</v>
      </c>
      <c r="G120" s="22">
        <v>1</v>
      </c>
      <c r="H120" s="55" t="s">
        <v>981</v>
      </c>
      <c r="I120" s="22">
        <v>1</v>
      </c>
      <c r="J120" s="55" t="s">
        <v>981</v>
      </c>
      <c r="K120" s="1011"/>
      <c r="M120" s="1008"/>
    </row>
    <row r="121" spans="1:16">
      <c r="A121" s="11"/>
      <c r="B121" s="1013" t="s">
        <v>983</v>
      </c>
      <c r="C121" s="1014">
        <v>50</v>
      </c>
      <c r="D121" s="55" t="s">
        <v>984</v>
      </c>
      <c r="E121" s="1014">
        <v>50</v>
      </c>
      <c r="F121" s="55" t="s">
        <v>984</v>
      </c>
      <c r="G121" s="1014">
        <v>50</v>
      </c>
      <c r="H121" s="55" t="s">
        <v>984</v>
      </c>
      <c r="I121" s="1014">
        <v>50</v>
      </c>
      <c r="J121" s="55" t="s">
        <v>984</v>
      </c>
      <c r="K121" s="12"/>
    </row>
    <row r="122" spans="1:16" ht="13.5" thickBot="1">
      <c r="A122" s="11"/>
      <c r="B122" s="1015" t="s">
        <v>985</v>
      </c>
      <c r="C122" s="1016">
        <v>70</v>
      </c>
      <c r="D122" s="1017" t="s">
        <v>986</v>
      </c>
      <c r="E122" s="1016">
        <v>70</v>
      </c>
      <c r="F122" s="1017" t="s">
        <v>986</v>
      </c>
      <c r="G122" s="1016">
        <v>70</v>
      </c>
      <c r="H122" s="1017" t="s">
        <v>986</v>
      </c>
      <c r="I122" s="1016">
        <v>70</v>
      </c>
      <c r="J122" s="1017" t="s">
        <v>986</v>
      </c>
      <c r="K122" s="12"/>
    </row>
    <row r="123" spans="1:16" hidden="1">
      <c r="A123" s="397"/>
      <c r="B123" s="1018"/>
      <c r="C123" s="1018"/>
      <c r="D123" s="1018"/>
      <c r="E123" s="1018"/>
      <c r="F123" s="1018"/>
      <c r="G123" s="1018"/>
      <c r="H123" s="1018"/>
      <c r="I123" s="1018"/>
      <c r="J123" s="1018"/>
      <c r="K123" s="398"/>
    </row>
    <row r="124" spans="1:16" s="70" customFormat="1" ht="13.5" hidden="1" customHeight="1">
      <c r="A124" s="1"/>
      <c r="B124" s="2" t="s">
        <v>139</v>
      </c>
      <c r="C124" s="2"/>
      <c r="D124" s="2"/>
      <c r="E124" s="1003"/>
      <c r="F124" s="1003"/>
      <c r="G124" s="1003"/>
      <c r="H124" s="1003"/>
      <c r="I124" s="1003"/>
      <c r="J124" s="1003"/>
      <c r="K124" s="4"/>
    </row>
    <row r="125" spans="1:16" s="70" customFormat="1" ht="13.5" hidden="1" customHeight="1">
      <c r="A125" s="1"/>
      <c r="B125" s="3" t="s">
        <v>1353</v>
      </c>
      <c r="C125" s="1283">
        <f>IF(AND(C119&gt;=0,C119&lt;=$C$131),1,0)</f>
        <v>1</v>
      </c>
      <c r="D125" s="1283"/>
      <c r="E125" s="1283">
        <f>IF(AND(E119&gt;=0,E119&lt;=$C$131),1,0)</f>
        <v>1</v>
      </c>
      <c r="F125" s="1283"/>
      <c r="G125" s="1283">
        <f>IF(AND(G119&gt;=0,G119&lt;=$C$131),1,0)</f>
        <v>1</v>
      </c>
      <c r="H125" s="1283"/>
      <c r="I125" s="1283">
        <f>IF(AND(I119&gt;=0,I119&lt;=$C$131),1,0)</f>
        <v>1</v>
      </c>
      <c r="J125" s="1283"/>
      <c r="K125" s="4"/>
    </row>
    <row r="126" spans="1:16" s="70" customFormat="1" ht="13.5" hidden="1" customHeight="1">
      <c r="A126" s="1"/>
      <c r="B126" s="3"/>
      <c r="C126" s="1283"/>
      <c r="D126" s="1283"/>
      <c r="E126" s="1283"/>
      <c r="F126" s="1283"/>
      <c r="G126" s="1283"/>
      <c r="H126" s="1283"/>
      <c r="I126" s="1283"/>
      <c r="J126" s="1283"/>
      <c r="K126" s="4"/>
    </row>
    <row r="127" spans="1:16" s="70" customFormat="1" ht="13.5" hidden="1" customHeight="1">
      <c r="A127" s="1"/>
      <c r="B127" s="3" t="s">
        <v>1354</v>
      </c>
      <c r="C127" s="1283">
        <f>IF(C120&gt;=C119,1,0)</f>
        <v>1</v>
      </c>
      <c r="D127" s="1283"/>
      <c r="E127" s="1283">
        <f>IF(E120&gt;=E119,1,0)</f>
        <v>1</v>
      </c>
      <c r="F127" s="1283"/>
      <c r="G127" s="1283">
        <f>IF(G120&gt;=G119,1,0)</f>
        <v>1</v>
      </c>
      <c r="H127" s="1283"/>
      <c r="I127" s="1283">
        <f>IF(I120&gt;=I119,1,0)</f>
        <v>1</v>
      </c>
      <c r="J127" s="1283"/>
      <c r="K127" s="4"/>
    </row>
    <row r="128" spans="1:16" s="70" customFormat="1" ht="13.5" hidden="1" customHeight="1">
      <c r="A128" s="1"/>
      <c r="B128" s="3" t="s">
        <v>1355</v>
      </c>
      <c r="C128" s="1283">
        <f>IF(AND(C121&gt;0,C122&gt;0),1,0)</f>
        <v>1</v>
      </c>
      <c r="D128" s="1283"/>
      <c r="E128" s="1283">
        <f>IF(AND(E121&gt;0,E122&gt;0),1,0)</f>
        <v>1</v>
      </c>
      <c r="F128" s="1283"/>
      <c r="G128" s="1283">
        <f>IF(AND(G121&gt;0,G122&gt;0),1,0)</f>
        <v>1</v>
      </c>
      <c r="H128" s="1283"/>
      <c r="I128" s="1283">
        <f>IF(AND(I121&gt;0,I122&gt;0),1,0)</f>
        <v>1</v>
      </c>
      <c r="J128" s="1283"/>
      <c r="K128" s="4"/>
    </row>
    <row r="129" spans="1:11" s="70" customFormat="1" ht="13.5" hidden="1" customHeight="1">
      <c r="A129" s="1"/>
      <c r="B129" s="3"/>
      <c r="C129" s="3"/>
      <c r="D129" s="3"/>
      <c r="E129" s="3"/>
      <c r="F129" s="3"/>
      <c r="G129" s="3"/>
      <c r="H129" s="3"/>
      <c r="I129" s="3"/>
      <c r="J129" s="3"/>
      <c r="K129" s="4"/>
    </row>
    <row r="130" spans="1:11" s="70" customFormat="1" hidden="1">
      <c r="A130" s="1"/>
      <c r="B130" s="2" t="s">
        <v>1081</v>
      </c>
      <c r="C130" s="2"/>
      <c r="D130" s="2"/>
      <c r="E130" s="47"/>
      <c r="F130" s="47"/>
      <c r="G130" s="47"/>
      <c r="H130" s="47"/>
      <c r="I130" s="47"/>
      <c r="J130" s="47"/>
      <c r="K130" s="4"/>
    </row>
    <row r="131" spans="1:11" s="70" customFormat="1" hidden="1">
      <c r="A131" s="1"/>
      <c r="B131" s="47" t="s">
        <v>1356</v>
      </c>
      <c r="C131" s="47">
        <f>MaxLengthR_AP</f>
        <v>2000</v>
      </c>
      <c r="D131" s="47" t="s">
        <v>981</v>
      </c>
      <c r="E131" s="47"/>
      <c r="F131" s="47"/>
      <c r="G131" s="47"/>
      <c r="H131" s="47"/>
      <c r="I131" s="47"/>
      <c r="J131" s="47"/>
      <c r="K131" s="4"/>
    </row>
    <row r="132" spans="1:11" s="70" customFormat="1" hidden="1">
      <c r="A132" s="1"/>
      <c r="B132" s="47"/>
      <c r="C132" s="47"/>
      <c r="D132" s="47"/>
      <c r="E132" s="47"/>
      <c r="F132" s="47"/>
      <c r="G132" s="47"/>
      <c r="H132" s="47"/>
      <c r="I132" s="47"/>
      <c r="J132" s="47"/>
      <c r="K132" s="4"/>
    </row>
    <row r="133" spans="1:11">
      <c r="A133" s="11"/>
      <c r="C133" s="1008" t="s">
        <v>998</v>
      </c>
      <c r="D133" s="57"/>
      <c r="E133" s="57"/>
      <c r="F133" s="57"/>
      <c r="G133" s="57"/>
      <c r="H133" s="57"/>
      <c r="I133" s="57"/>
      <c r="J133" s="57"/>
      <c r="K133" s="12"/>
    </row>
    <row r="134" spans="1:11">
      <c r="A134" s="11"/>
      <c r="C134" s="1008" t="s">
        <v>999</v>
      </c>
      <c r="D134" s="57"/>
      <c r="E134" s="57"/>
      <c r="F134" s="57"/>
      <c r="G134" s="57"/>
      <c r="H134" s="57"/>
      <c r="I134" s="57"/>
      <c r="J134" s="57"/>
      <c r="K134" s="12"/>
    </row>
    <row r="135" spans="1:11" ht="13.5" thickBot="1">
      <c r="A135" s="15"/>
      <c r="B135" s="1019"/>
      <c r="C135" s="1019"/>
      <c r="D135" s="1019"/>
      <c r="E135" s="1019"/>
      <c r="F135" s="1019"/>
      <c r="G135" s="16"/>
      <c r="H135" s="16"/>
      <c r="I135" s="16"/>
      <c r="J135" s="16"/>
      <c r="K135" s="17"/>
    </row>
    <row r="136" spans="1:11" ht="13.5" thickBot="1">
      <c r="B136" s="57"/>
      <c r="C136" s="57"/>
      <c r="D136" s="57"/>
      <c r="E136" s="57"/>
      <c r="F136" s="57"/>
    </row>
    <row r="137" spans="1:11" ht="16.5" thickBot="1">
      <c r="A137" s="1303" t="s">
        <v>1001</v>
      </c>
      <c r="B137" s="1304"/>
      <c r="C137" s="1304"/>
      <c r="D137" s="1304"/>
      <c r="E137" s="1304"/>
      <c r="F137" s="1304"/>
      <c r="G137" s="1304"/>
      <c r="H137" s="1304"/>
      <c r="I137" s="1304"/>
      <c r="J137" s="1304"/>
      <c r="K137" s="1305"/>
    </row>
    <row r="138" spans="1:11" ht="13.5" customHeight="1" thickBot="1">
      <c r="A138" s="11"/>
      <c r="B138" s="18"/>
      <c r="K138" s="12"/>
    </row>
    <row r="139" spans="1:11" s="8" customFormat="1" ht="16.5" customHeight="1" thickBot="1">
      <c r="A139" s="19"/>
      <c r="B139" s="71" t="s">
        <v>1357</v>
      </c>
      <c r="C139" s="1289" t="str">
        <f>C43</f>
        <v>Line card (SynoLOOP) FCL7201-Z3</v>
      </c>
      <c r="D139" s="1290"/>
      <c r="E139" s="1290"/>
      <c r="F139" s="1290"/>
      <c r="G139" s="1290"/>
      <c r="H139" s="1290"/>
      <c r="I139" s="1290"/>
      <c r="J139" s="1291"/>
      <c r="K139" s="20"/>
    </row>
    <row r="140" spans="1:11" s="8" customFormat="1" ht="16.5" customHeight="1" thickBot="1">
      <c r="A140" s="19"/>
      <c r="B140" s="73"/>
      <c r="C140" s="1279" t="str">
        <f>C$45</f>
        <v>Loop1 / Stub1</v>
      </c>
      <c r="D140" s="1280"/>
      <c r="E140" s="1279" t="str">
        <f>E$45</f>
        <v>Loop2 / Stub2</v>
      </c>
      <c r="F140" s="1280"/>
      <c r="G140" s="1279" t="str">
        <f>G$45</f>
        <v>Loop3 / Stub3</v>
      </c>
      <c r="H140" s="1280"/>
      <c r="I140" s="1279" t="str">
        <f>I$45</f>
        <v>Loop4 / Stub4</v>
      </c>
      <c r="J140" s="1280"/>
      <c r="K140" s="20"/>
    </row>
    <row r="141" spans="1:11" ht="13.5" customHeight="1">
      <c r="A141" s="11"/>
      <c r="B141" s="1020" t="s">
        <v>1003</v>
      </c>
      <c r="C141" s="1298">
        <f ca="1">INDIRECT("'" &amp; $B$40 &amp; "'!F78")</f>
        <v>0</v>
      </c>
      <c r="D141" s="1298"/>
      <c r="E141" s="1298">
        <f ca="1">INDIRECT("'" &amp; $B$40 &amp; "'!G78")</f>
        <v>0</v>
      </c>
      <c r="F141" s="1298"/>
      <c r="G141" s="1298">
        <f ca="1">INDIRECT("'" &amp; $B$40 &amp; "'!H78")</f>
        <v>0</v>
      </c>
      <c r="H141" s="1298"/>
      <c r="I141" s="1298">
        <f ca="1">INDIRECT("'" &amp; $B$40 &amp; "'!I78")</f>
        <v>0</v>
      </c>
      <c r="J141" s="1298"/>
      <c r="K141" s="12"/>
    </row>
    <row r="142" spans="1:11" ht="13.5" customHeight="1" thickBot="1">
      <c r="A142" s="11"/>
      <c r="B142" s="1021" t="s">
        <v>1004</v>
      </c>
      <c r="C142" s="1300">
        <f ca="1">SUM(C$141:J$141)</f>
        <v>0</v>
      </c>
      <c r="D142" s="1300"/>
      <c r="E142" s="1300"/>
      <c r="F142" s="1300"/>
      <c r="G142" s="1300"/>
      <c r="H142" s="1300"/>
      <c r="I142" s="1300"/>
      <c r="J142" s="1300"/>
      <c r="K142" s="12"/>
    </row>
    <row r="143" spans="1:11" ht="13.5" customHeight="1" thickBot="1">
      <c r="A143" s="11"/>
      <c r="B143" s="963"/>
      <c r="C143" s="1022"/>
      <c r="D143" s="1022"/>
      <c r="E143" s="1022"/>
      <c r="F143" s="1022"/>
      <c r="G143" s="1022"/>
      <c r="H143" s="1022"/>
      <c r="I143" s="1022"/>
      <c r="J143" s="1022"/>
      <c r="K143" s="12"/>
    </row>
    <row r="144" spans="1:11" ht="13.5" customHeight="1">
      <c r="A144" s="11"/>
      <c r="B144" s="1020" t="s">
        <v>1010</v>
      </c>
      <c r="C144" s="1299">
        <f ca="1">INDIRECT("'" &amp; $B$40 &amp; "'!F75")</f>
        <v>0</v>
      </c>
      <c r="D144" s="1299"/>
      <c r="E144" s="1299">
        <f ca="1">INDIRECT("'" &amp; $B$40 &amp; "'!G75")</f>
        <v>0</v>
      </c>
      <c r="F144" s="1299"/>
      <c r="G144" s="1299">
        <f ca="1">INDIRECT("'" &amp; $B$40 &amp; "'!H75")</f>
        <v>0</v>
      </c>
      <c r="H144" s="1299"/>
      <c r="I144" s="1299">
        <f ca="1">INDIRECT("'" &amp; $B$40 &amp; "'!I75")</f>
        <v>0</v>
      </c>
      <c r="J144" s="1299"/>
      <c r="K144" s="12"/>
    </row>
    <row r="145" spans="1:16" s="177" customFormat="1" ht="13.5" hidden="1" customHeight="1">
      <c r="A145" s="1024"/>
      <c r="B145" s="1025"/>
      <c r="C145" s="1295"/>
      <c r="D145" s="1295"/>
      <c r="E145" s="1295"/>
      <c r="F145" s="1295"/>
      <c r="G145" s="1295"/>
      <c r="H145" s="1295"/>
      <c r="I145" s="1295"/>
      <c r="J145" s="1295"/>
      <c r="K145" s="1027"/>
      <c r="L145" s="1028"/>
      <c r="M145" s="1028"/>
      <c r="N145" s="1028"/>
      <c r="O145" s="1028"/>
      <c r="P145" s="1028"/>
    </row>
    <row r="146" spans="1:16" s="177" customFormat="1" ht="13.5" hidden="1" customHeight="1">
      <c r="A146" s="1024"/>
      <c r="B146" s="1029"/>
      <c r="C146" s="1301"/>
      <c r="D146" s="1301"/>
      <c r="E146" s="1301"/>
      <c r="F146" s="1301"/>
      <c r="G146" s="1301"/>
      <c r="H146" s="1301"/>
      <c r="I146" s="1302"/>
      <c r="J146" s="1302"/>
      <c r="K146" s="1027"/>
      <c r="L146" s="1028"/>
      <c r="M146" s="1028"/>
      <c r="N146" s="1028"/>
      <c r="O146" s="1028"/>
      <c r="P146" s="1028"/>
    </row>
    <row r="147" spans="1:16" ht="13.5" customHeight="1" thickBot="1">
      <c r="A147" s="11"/>
      <c r="B147" s="1030" t="s">
        <v>1358</v>
      </c>
      <c r="C147" s="1296">
        <f ca="1">INDIRECT("'"&amp;$B$40&amp;"'!C144")</f>
        <v>166.97368421052633</v>
      </c>
      <c r="D147" s="1297"/>
      <c r="E147" s="1296">
        <f ca="1">INDIRECT("'"&amp;$B$40&amp;"'!C144")</f>
        <v>166.97368421052633</v>
      </c>
      <c r="F147" s="1297"/>
      <c r="G147" s="1296">
        <f ca="1">INDIRECT("'"&amp;$B$40&amp;"'!C144")</f>
        <v>166.97368421052633</v>
      </c>
      <c r="H147" s="1297"/>
      <c r="I147" s="1296">
        <f ca="1">INDIRECT("'"&amp;$B$40&amp;"'!C144")</f>
        <v>166.97368421052633</v>
      </c>
      <c r="J147" s="1297"/>
      <c r="K147" s="12"/>
    </row>
    <row r="148" spans="1:16" ht="13.5" customHeight="1" thickBot="1">
      <c r="A148" s="11"/>
      <c r="B148" s="963"/>
      <c r="C148" s="962"/>
      <c r="D148" s="1022"/>
      <c r="E148" s="1022"/>
      <c r="F148" s="1022"/>
      <c r="G148" s="1022"/>
      <c r="H148" s="1022"/>
      <c r="I148" s="1022"/>
      <c r="J148" s="1022"/>
      <c r="K148" s="12"/>
    </row>
    <row r="149" spans="1:16" ht="13.5" customHeight="1" thickBot="1">
      <c r="A149" s="11"/>
      <c r="B149" s="1031" t="s">
        <v>212</v>
      </c>
      <c r="C149" s="1308">
        <f ca="1">INDIRECT("'" &amp; $B$40 &amp; "'!C158")</f>
        <v>4.7180100334448159E-2</v>
      </c>
      <c r="D149" s="1308"/>
      <c r="E149" s="1308"/>
      <c r="F149" s="1308"/>
      <c r="G149" s="1308"/>
      <c r="H149" s="1308"/>
      <c r="I149" s="1308"/>
      <c r="J149" s="1308"/>
      <c r="K149" s="12"/>
    </row>
    <row r="150" spans="1:16" s="177" customFormat="1" ht="13.5" customHeight="1">
      <c r="A150" s="1032"/>
      <c r="B150" s="1033"/>
      <c r="C150" s="1307"/>
      <c r="D150" s="1307"/>
      <c r="E150" s="1307"/>
      <c r="F150" s="1307"/>
      <c r="G150" s="1307"/>
      <c r="H150" s="1307"/>
      <c r="I150" s="1307"/>
      <c r="J150" s="1307"/>
      <c r="K150" s="1034"/>
      <c r="L150" s="1028"/>
      <c r="M150" s="1028"/>
      <c r="N150" s="1028"/>
      <c r="O150" s="1028"/>
      <c r="P150" s="1028"/>
    </row>
    <row r="151" spans="1:16" ht="13.5" hidden="1" customHeight="1">
      <c r="A151" s="397"/>
      <c r="B151" s="1035"/>
      <c r="C151" s="1036"/>
      <c r="D151" s="1036"/>
      <c r="E151" s="1036"/>
      <c r="F151" s="1036"/>
      <c r="G151" s="1036"/>
      <c r="H151" s="1036"/>
      <c r="I151" s="1036"/>
      <c r="J151" s="1036"/>
      <c r="K151" s="398"/>
    </row>
    <row r="152" spans="1:16" s="70" customFormat="1" ht="13.5" hidden="1" customHeight="1">
      <c r="A152" s="1"/>
      <c r="B152" s="2" t="s">
        <v>139</v>
      </c>
      <c r="C152" s="2"/>
      <c r="D152" s="2"/>
      <c r="E152" s="1003"/>
      <c r="F152" s="1003"/>
      <c r="G152" s="1003"/>
      <c r="H152" s="1003"/>
      <c r="I152" s="1003"/>
      <c r="J152" s="1003"/>
      <c r="K152" s="4"/>
    </row>
    <row r="153" spans="1:16" s="70" customFormat="1" ht="13.5" hidden="1" customHeight="1">
      <c r="A153" s="1"/>
      <c r="B153" s="3" t="s">
        <v>1359</v>
      </c>
      <c r="C153" s="1283" t="str">
        <f>IF(C$145&gt;=1,1,"")</f>
        <v/>
      </c>
      <c r="D153" s="1283"/>
      <c r="E153" s="1283" t="str">
        <f>IF(E$145&gt;=1,1,"")</f>
        <v/>
      </c>
      <c r="F153" s="1283"/>
      <c r="G153" s="1283" t="str">
        <f>IF(G$145&gt;=1,1,"")</f>
        <v/>
      </c>
      <c r="H153" s="1283"/>
      <c r="I153" s="1283" t="str">
        <f>IF(I$145&gt;=1,1,"")</f>
        <v/>
      </c>
      <c r="J153" s="1283"/>
      <c r="K153" s="4"/>
    </row>
    <row r="154" spans="1:16" s="70" customFormat="1" ht="13.5" hidden="1" customHeight="1">
      <c r="A154" s="1"/>
      <c r="B154" s="3" t="s">
        <v>1024</v>
      </c>
      <c r="C154" s="1306" t="str">
        <f>IF(C153=1,Ileak_AP,"")</f>
        <v/>
      </c>
      <c r="D154" s="1306"/>
      <c r="E154" s="1306" t="str">
        <f>IF(E153=1,Ileak_AP,"")</f>
        <v/>
      </c>
      <c r="F154" s="1306"/>
      <c r="G154" s="1306" t="str">
        <f>IF(G153=1,Ileak_AP,"")</f>
        <v/>
      </c>
      <c r="H154" s="1306"/>
      <c r="I154" s="1306" t="str">
        <f>IF(I153=1,Ileak_AP,"")</f>
        <v/>
      </c>
      <c r="J154" s="1306"/>
      <c r="K154" s="4"/>
    </row>
    <row r="155" spans="1:16" s="70" customFormat="1" ht="13.5" hidden="1" customHeight="1">
      <c r="A155" s="1"/>
      <c r="B155" s="3" t="s">
        <v>1360</v>
      </c>
      <c r="C155" s="1283">
        <f ca="1">IF(C141&lt;=$C$162,1,0)</f>
        <v>1</v>
      </c>
      <c r="D155" s="1283"/>
      <c r="E155" s="1283">
        <f ca="1">IF(E141&lt;=$C$162,1,0)</f>
        <v>1</v>
      </c>
      <c r="F155" s="1283"/>
      <c r="G155" s="1283">
        <f ca="1">IF(G141&lt;=$C$162,1,0)</f>
        <v>1</v>
      </c>
      <c r="H155" s="1283"/>
      <c r="I155" s="1283">
        <f ca="1">IF(I141&lt;=$C$162,1,0)</f>
        <v>1</v>
      </c>
      <c r="J155" s="1283"/>
      <c r="K155" s="4"/>
    </row>
    <row r="156" spans="1:16" s="70" customFormat="1" ht="13.5" hidden="1" customHeight="1">
      <c r="A156" s="1"/>
      <c r="B156" s="3" t="s">
        <v>1361</v>
      </c>
      <c r="C156" s="1283">
        <f ca="1">IF(C144&lt;=$C$164,1,0)</f>
        <v>1</v>
      </c>
      <c r="D156" s="1283"/>
      <c r="E156" s="1283">
        <f ca="1">IF(E144&lt;=$C$164,1,0)</f>
        <v>1</v>
      </c>
      <c r="F156" s="1283"/>
      <c r="G156" s="1283">
        <f ca="1">IF(G144&lt;=$C$164,1,0)</f>
        <v>1</v>
      </c>
      <c r="H156" s="1283"/>
      <c r="I156" s="1283">
        <f ca="1">IF(I144&lt;=$C$164,1,0)</f>
        <v>1</v>
      </c>
      <c r="J156" s="1283"/>
      <c r="K156" s="4"/>
    </row>
    <row r="157" spans="1:16" s="70" customFormat="1" ht="13.5" hidden="1" customHeight="1">
      <c r="A157" s="1"/>
      <c r="B157" s="3"/>
      <c r="C157" s="1283"/>
      <c r="D157" s="1283"/>
      <c r="E157" s="1283"/>
      <c r="F157" s="1283"/>
      <c r="G157" s="1283"/>
      <c r="H157" s="1283"/>
      <c r="I157" s="1283"/>
      <c r="J157" s="1283"/>
      <c r="K157" s="4"/>
    </row>
    <row r="158" spans="1:16" s="70" customFormat="1" ht="13.5" hidden="1" customHeight="1">
      <c r="A158" s="1"/>
      <c r="B158" s="3" t="s">
        <v>1362</v>
      </c>
      <c r="C158" s="1283">
        <f ca="1">IF(C171&lt;=C170,1,0)</f>
        <v>1</v>
      </c>
      <c r="D158" s="1283"/>
      <c r="E158" s="1283">
        <f ca="1">IF(E171&lt;=E170,1,0)</f>
        <v>1</v>
      </c>
      <c r="F158" s="1283"/>
      <c r="G158" s="1283">
        <f ca="1">IF(G171&lt;=G170,1,0)</f>
        <v>1</v>
      </c>
      <c r="H158" s="1283"/>
      <c r="I158" s="1283">
        <f ca="1">IF(I171&lt;=I170,1,0)</f>
        <v>1</v>
      </c>
      <c r="J158" s="1283"/>
      <c r="K158" s="4"/>
    </row>
    <row r="159" spans="1:16" s="70" customFormat="1" ht="13.5" hidden="1" customHeight="1">
      <c r="A159" s="1"/>
      <c r="B159" s="3" t="s">
        <v>1363</v>
      </c>
      <c r="C159" s="1283">
        <f ca="1">IF(C173&lt;=C172,1,0)</f>
        <v>1</v>
      </c>
      <c r="D159" s="1283"/>
      <c r="E159" s="1283">
        <f ca="1">IF(E173&lt;=E172,1,0)</f>
        <v>1</v>
      </c>
      <c r="F159" s="1283"/>
      <c r="G159" s="1283">
        <f ca="1">IF(G173&lt;=G172,1,0)</f>
        <v>1</v>
      </c>
      <c r="H159" s="1283"/>
      <c r="I159" s="1283">
        <f ca="1">IF(I173&lt;=I172,1,0)</f>
        <v>1</v>
      </c>
      <c r="J159" s="1283"/>
      <c r="K159" s="4"/>
    </row>
    <row r="160" spans="1:16" s="70" customFormat="1" ht="13.5" hidden="1" customHeight="1">
      <c r="A160" s="1"/>
      <c r="B160" s="2" t="s">
        <v>1081</v>
      </c>
      <c r="C160" s="3"/>
      <c r="D160" s="3"/>
      <c r="E160" s="3"/>
      <c r="F160" s="3"/>
      <c r="G160" s="3"/>
      <c r="H160" s="3"/>
      <c r="I160" s="3"/>
      <c r="J160" s="3"/>
      <c r="K160" s="4"/>
    </row>
    <row r="161" spans="1:11" s="70" customFormat="1" ht="13.5" hidden="1" customHeight="1">
      <c r="A161" s="1"/>
      <c r="B161" s="3" t="s">
        <v>1364</v>
      </c>
      <c r="C161" s="83">
        <f>ImaxStation_AP</f>
        <v>0.88300000000000001</v>
      </c>
      <c r="D161" s="97" t="s">
        <v>213</v>
      </c>
      <c r="E161" s="1003"/>
      <c r="F161" s="1003"/>
      <c r="G161" s="1003"/>
      <c r="H161" s="1003"/>
      <c r="I161" s="1003"/>
      <c r="J161" s="1003"/>
      <c r="K161" s="4"/>
    </row>
    <row r="162" spans="1:11" s="70" customFormat="1" ht="13.5" hidden="1" customHeight="1">
      <c r="A162" s="1"/>
      <c r="B162" s="3" t="s">
        <v>1365</v>
      </c>
      <c r="C162" s="3">
        <f>MaxAKLoop_AP</f>
        <v>128</v>
      </c>
      <c r="D162" s="3" t="s">
        <v>1366</v>
      </c>
      <c r="E162" s="1003"/>
      <c r="F162" s="1003"/>
      <c r="G162" s="1003"/>
      <c r="H162" s="1003"/>
      <c r="I162" s="1003"/>
      <c r="J162" s="1003"/>
      <c r="K162" s="4"/>
    </row>
    <row r="163" spans="1:11" s="70" customFormat="1" ht="13.5" hidden="1" customHeight="1">
      <c r="A163" s="1"/>
      <c r="B163" s="3" t="s">
        <v>1367</v>
      </c>
      <c r="C163" s="3">
        <f>MaxAKModule_AP</f>
        <v>512</v>
      </c>
      <c r="D163" s="3" t="s">
        <v>1366</v>
      </c>
      <c r="E163" s="1003"/>
      <c r="F163" s="1003"/>
      <c r="G163" s="1003"/>
      <c r="H163" s="1003"/>
      <c r="I163" s="1003"/>
      <c r="J163" s="1003"/>
      <c r="K163" s="4"/>
    </row>
    <row r="164" spans="1:11" s="70" customFormat="1" ht="13.5" hidden="1" customHeight="1">
      <c r="A164" s="1"/>
      <c r="B164" s="3" t="s">
        <v>1368</v>
      </c>
      <c r="C164" s="178">
        <f ca="1">INDIRECT("'" &amp; $B$40 &amp; "'!C144")</f>
        <v>166.97368421052633</v>
      </c>
      <c r="D164" s="3" t="s">
        <v>1369</v>
      </c>
      <c r="E164" s="1003"/>
      <c r="F164" s="1003"/>
      <c r="G164" s="1003"/>
      <c r="H164" s="1003"/>
      <c r="I164" s="1003"/>
      <c r="J164" s="1003"/>
      <c r="K164" s="4"/>
    </row>
    <row r="165" spans="1:11" ht="13.5" customHeight="1" thickBot="1">
      <c r="A165" s="11"/>
      <c r="B165" s="1019"/>
      <c r="C165" s="57"/>
      <c r="D165" s="965"/>
      <c r="E165" s="57"/>
      <c r="F165" s="965"/>
      <c r="K165" s="12"/>
    </row>
    <row r="166" spans="1:11" ht="16.5" customHeight="1" thickBot="1">
      <c r="A166" s="11"/>
      <c r="B166" s="71" t="s">
        <v>1370</v>
      </c>
      <c r="C166" s="1289" t="str">
        <f>C43</f>
        <v>Line card (SynoLOOP) FCL7201-Z3</v>
      </c>
      <c r="D166" s="1290"/>
      <c r="E166" s="1290"/>
      <c r="F166" s="1290"/>
      <c r="G166" s="1290"/>
      <c r="H166" s="1290"/>
      <c r="I166" s="1290"/>
      <c r="J166" s="1291"/>
      <c r="K166" s="12"/>
    </row>
    <row r="167" spans="1:11" ht="16.5" customHeight="1" thickBot="1">
      <c r="A167" s="11"/>
      <c r="B167" s="73"/>
      <c r="C167" s="1279" t="str">
        <f>C$45</f>
        <v>Loop1 / Stub1</v>
      </c>
      <c r="D167" s="1280"/>
      <c r="E167" s="1279" t="str">
        <f>E$45</f>
        <v>Loop2 / Stub2</v>
      </c>
      <c r="F167" s="1280"/>
      <c r="G167" s="1279" t="str">
        <f>G$45</f>
        <v>Loop3 / Stub3</v>
      </c>
      <c r="H167" s="1280"/>
      <c r="I167" s="1279" t="str">
        <f>I$45</f>
        <v>Loop4 / Stub4</v>
      </c>
      <c r="J167" s="1280"/>
      <c r="K167" s="12"/>
    </row>
    <row r="168" spans="1:11" ht="12.75" customHeight="1">
      <c r="A168" s="11"/>
      <c r="B168" s="1037" t="s">
        <v>1356</v>
      </c>
      <c r="C168" s="1038">
        <f ca="1">INDIRECT("'" &amp; $B$40 &amp; "'!C99")</f>
        <v>2000</v>
      </c>
      <c r="D168" s="1039" t="s">
        <v>981</v>
      </c>
      <c r="E168" s="1038">
        <f ca="1">INDIRECT("'" &amp; $B$40 &amp; "'!C112")</f>
        <v>2000</v>
      </c>
      <c r="F168" s="1039" t="s">
        <v>981</v>
      </c>
      <c r="G168" s="1040">
        <f ca="1">INDIRECT("'" &amp; $B$40 &amp; "'!C125")</f>
        <v>2000</v>
      </c>
      <c r="H168" s="1041" t="s">
        <v>981</v>
      </c>
      <c r="I168" s="1040">
        <f ca="1">INDIRECT("'" &amp; $B$40 &amp; "'!C138")</f>
        <v>2000</v>
      </c>
      <c r="J168" s="1041" t="s">
        <v>981</v>
      </c>
      <c r="K168" s="12"/>
    </row>
    <row r="169" spans="1:11" ht="12.75" customHeight="1" thickBot="1">
      <c r="A169" s="11"/>
      <c r="B169" s="1037"/>
      <c r="C169" s="1042"/>
      <c r="D169" s="1039"/>
      <c r="E169" s="1042"/>
      <c r="F169" s="1039"/>
      <c r="G169" s="1043"/>
      <c r="H169" s="1041"/>
      <c r="I169" s="1043"/>
      <c r="J169" s="1041"/>
      <c r="K169" s="12"/>
    </row>
    <row r="170" spans="1:11" ht="12.75" customHeight="1">
      <c r="A170" s="11"/>
      <c r="B170" s="1044" t="s">
        <v>1371</v>
      </c>
      <c r="C170" s="1045">
        <f ca="1">INDIRECT("'" &amp; $B$40 &amp; "'!C96")</f>
        <v>150</v>
      </c>
      <c r="D170" s="1046" t="s">
        <v>1030</v>
      </c>
      <c r="E170" s="1045">
        <f ca="1">INDIRECT("'" &amp; $B$40 &amp; "'!C109")</f>
        <v>150</v>
      </c>
      <c r="F170" s="1046" t="s">
        <v>1030</v>
      </c>
      <c r="G170" s="1045">
        <f ca="1">INDIRECT("'" &amp; $B$40 &amp; "'!C122")</f>
        <v>150</v>
      </c>
      <c r="H170" s="1047" t="s">
        <v>1030</v>
      </c>
      <c r="I170" s="1045">
        <f ca="1">INDIRECT("'" &amp; $B$40 &amp; "'!C135")</f>
        <v>150</v>
      </c>
      <c r="J170" s="1047" t="s">
        <v>1030</v>
      </c>
      <c r="K170" s="12"/>
    </row>
    <row r="171" spans="1:11" ht="13.5" thickBot="1">
      <c r="A171" s="11"/>
      <c r="B171" s="1015" t="s">
        <v>1372</v>
      </c>
      <c r="C171" s="1048">
        <f ca="1">INDIRECT("'" &amp; $B$40 &amp; "'!C100")</f>
        <v>0.05</v>
      </c>
      <c r="D171" s="1049" t="s">
        <v>1030</v>
      </c>
      <c r="E171" s="1048">
        <f ca="1">INDIRECT("'" &amp; $B$40 &amp; "'!C113")</f>
        <v>0.05</v>
      </c>
      <c r="F171" s="1049" t="s">
        <v>1030</v>
      </c>
      <c r="G171" s="1048">
        <f ca="1">INDIRECT("'" &amp; $B$40 &amp; "'!C126")</f>
        <v>0.05</v>
      </c>
      <c r="H171" s="95" t="s">
        <v>1030</v>
      </c>
      <c r="I171" s="1048">
        <f ca="1">INDIRECT("'" &amp; $B$40 &amp; "'!C139")</f>
        <v>0.05</v>
      </c>
      <c r="J171" s="95" t="s">
        <v>1030</v>
      </c>
      <c r="K171" s="12"/>
    </row>
    <row r="172" spans="1:11" ht="12.75" customHeight="1">
      <c r="A172" s="11"/>
      <c r="B172" s="1050" t="s">
        <v>1373</v>
      </c>
      <c r="C172" s="1051">
        <f ca="1">INDIRECT("'" &amp; $B$40 &amp; "'!I94")</f>
        <v>600</v>
      </c>
      <c r="D172" s="1052" t="s">
        <v>1015</v>
      </c>
      <c r="E172" s="1051">
        <f ca="1">INDIRECT("'" &amp; $B$40 &amp; "'!I107")</f>
        <v>600</v>
      </c>
      <c r="F172" s="1052" t="s">
        <v>1015</v>
      </c>
      <c r="G172" s="1051">
        <f ca="1">INDIRECT("'" &amp; $B$40 &amp; "'!I120")</f>
        <v>600</v>
      </c>
      <c r="H172" s="1053" t="s">
        <v>1015</v>
      </c>
      <c r="I172" s="1051">
        <f ca="1">INDIRECT("'" &amp; $B$40 &amp; "'!I133")</f>
        <v>600</v>
      </c>
      <c r="J172" s="1053" t="s">
        <v>1015</v>
      </c>
      <c r="K172" s="12"/>
    </row>
    <row r="173" spans="1:11" ht="13.5" thickBot="1">
      <c r="A173" s="11"/>
      <c r="B173" s="1015" t="s">
        <v>1374</v>
      </c>
      <c r="C173" s="1015">
        <f ca="1">INDIRECT("'" &amp; $B$40 &amp; "'!I100")</f>
        <v>7.0000000000000007E-2</v>
      </c>
      <c r="D173" s="1049" t="s">
        <v>1015</v>
      </c>
      <c r="E173" s="1015">
        <f ca="1">INDIRECT("'" &amp; $B$40 &amp; "'!I113")</f>
        <v>7.0000000000000007E-2</v>
      </c>
      <c r="F173" s="1049" t="s">
        <v>1015</v>
      </c>
      <c r="G173" s="1015">
        <f ca="1">INDIRECT("'" &amp; $B$40 &amp; "'!I126")</f>
        <v>7.0000000000000007E-2</v>
      </c>
      <c r="H173" s="95" t="s">
        <v>1015</v>
      </c>
      <c r="I173" s="1015">
        <f ca="1">INDIRECT("'" &amp; $B$40 &amp; "'!I139")</f>
        <v>7.0000000000000007E-2</v>
      </c>
      <c r="J173" s="95" t="s">
        <v>1015</v>
      </c>
      <c r="K173" s="12"/>
    </row>
    <row r="174" spans="1:11">
      <c r="A174" s="11"/>
      <c r="B174" s="57"/>
      <c r="C174" s="57"/>
      <c r="D174" s="57"/>
      <c r="E174" s="57"/>
      <c r="F174" s="57"/>
      <c r="G174" s="57"/>
      <c r="H174" s="57"/>
      <c r="I174" s="57"/>
      <c r="J174" s="57"/>
      <c r="K174" s="12"/>
    </row>
    <row r="175" spans="1:11" hidden="1">
      <c r="A175" s="397"/>
      <c r="B175" s="1054"/>
      <c r="C175" s="407"/>
      <c r="D175" s="407"/>
      <c r="E175" s="407"/>
      <c r="F175" s="407"/>
      <c r="G175" s="407"/>
      <c r="H175" s="407"/>
      <c r="I175" s="407"/>
      <c r="J175" s="407"/>
      <c r="K175" s="398"/>
    </row>
    <row r="176" spans="1:11" ht="12.75" hidden="1" customHeight="1">
      <c r="A176" s="397"/>
      <c r="B176" s="1055"/>
      <c r="C176" s="407"/>
      <c r="D176" s="407"/>
      <c r="E176" s="407"/>
      <c r="F176" s="407"/>
      <c r="G176" s="407"/>
      <c r="H176" s="407"/>
      <c r="I176" s="407"/>
      <c r="J176" s="407"/>
      <c r="K176" s="398"/>
    </row>
    <row r="177" spans="1:11" hidden="1">
      <c r="A177" s="397"/>
      <c r="B177" s="404"/>
      <c r="C177" s="404"/>
      <c r="D177" s="404"/>
      <c r="E177" s="404"/>
      <c r="F177" s="404"/>
      <c r="G177" s="404"/>
      <c r="H177" s="404"/>
      <c r="I177" s="404"/>
      <c r="J177" s="404"/>
      <c r="K177" s="398"/>
    </row>
    <row r="178" spans="1:11" ht="13.5" thickBot="1">
      <c r="A178" s="11"/>
      <c r="B178" s="963"/>
      <c r="C178" s="21"/>
      <c r="D178" s="21"/>
      <c r="E178" s="21"/>
      <c r="F178" s="21"/>
      <c r="G178" s="21"/>
      <c r="H178" s="21"/>
      <c r="I178" s="21"/>
      <c r="J178" s="21"/>
      <c r="K178" s="12"/>
    </row>
    <row r="179" spans="1:11" ht="13.5" customHeight="1" thickBot="1">
      <c r="A179" s="11"/>
      <c r="B179" s="963"/>
      <c r="C179" s="962"/>
      <c r="D179" s="21"/>
      <c r="E179" s="1056"/>
      <c r="F179" s="963"/>
      <c r="G179" s="21"/>
      <c r="H179" s="21"/>
      <c r="I179" s="1328" t="str">
        <f ca="1">IF(I180="JC","Configuration ok","Configuration false")</f>
        <v>Configuration ok</v>
      </c>
      <c r="J179" s="1329"/>
      <c r="K179" s="12"/>
    </row>
    <row r="180" spans="1:11" ht="12.75" customHeight="1">
      <c r="A180" s="11"/>
      <c r="C180" s="962"/>
      <c r="D180" s="57"/>
      <c r="E180" s="21"/>
      <c r="F180" s="21"/>
      <c r="G180" s="21"/>
      <c r="H180" s="21"/>
      <c r="I180" s="1309" t="str">
        <f ca="1">IF(AND(AND(C155,E155,G155,I155),AND(C156,E156,G156,I156),C142&lt;=C163,AND(C158,E158,G158,I158),AND(C159,E159,G159,I159),AND(C125,E125,G125,I125,J125),AND(C127,E127,G127,I127),AND(C128,E128,G128,I128)),"JC","LD")</f>
        <v>JC</v>
      </c>
      <c r="J180" s="1310"/>
      <c r="K180" s="12"/>
    </row>
    <row r="181" spans="1:11" ht="12.75" customHeight="1">
      <c r="A181" s="11"/>
      <c r="C181" s="962"/>
      <c r="D181" s="8"/>
      <c r="E181" s="21"/>
      <c r="F181" s="21"/>
      <c r="G181" s="21"/>
      <c r="H181" s="21"/>
      <c r="I181" s="1309"/>
      <c r="J181" s="1310"/>
      <c r="K181" s="12"/>
    </row>
    <row r="182" spans="1:11" ht="12.75" customHeight="1">
      <c r="A182" s="11"/>
      <c r="C182" s="57"/>
      <c r="D182" s="57"/>
      <c r="E182" s="21"/>
      <c r="F182" s="21"/>
      <c r="G182" s="21"/>
      <c r="H182" s="21"/>
      <c r="I182" s="1309"/>
      <c r="J182" s="1310"/>
      <c r="K182" s="12"/>
    </row>
    <row r="183" spans="1:11" ht="12.75" customHeight="1">
      <c r="A183" s="11"/>
      <c r="C183" s="57"/>
      <c r="D183" s="57"/>
      <c r="E183" s="21"/>
      <c r="F183" s="21"/>
      <c r="G183" s="21"/>
      <c r="H183" s="21"/>
      <c r="I183" s="1309"/>
      <c r="J183" s="1310"/>
      <c r="K183" s="12"/>
    </row>
    <row r="184" spans="1:11" ht="12.75" customHeight="1">
      <c r="A184" s="11"/>
      <c r="C184" s="57"/>
      <c r="D184" s="57"/>
      <c r="E184" s="21"/>
      <c r="F184" s="21"/>
      <c r="G184" s="21"/>
      <c r="H184" s="21"/>
      <c r="I184" s="1309"/>
      <c r="J184" s="1310"/>
      <c r="K184" s="12"/>
    </row>
    <row r="185" spans="1:11" ht="12.75" customHeight="1">
      <c r="A185" s="11"/>
      <c r="C185" s="57"/>
      <c r="D185" s="57"/>
      <c r="E185" s="21"/>
      <c r="F185" s="21"/>
      <c r="G185" s="21"/>
      <c r="H185" s="21"/>
      <c r="I185" s="1309"/>
      <c r="J185" s="1310"/>
      <c r="K185" s="12"/>
    </row>
    <row r="186" spans="1:11" ht="12.75" customHeight="1">
      <c r="A186" s="11"/>
      <c r="C186" s="57"/>
      <c r="D186" s="57"/>
      <c r="E186" s="21"/>
      <c r="F186" s="21"/>
      <c r="G186" s="21"/>
      <c r="H186" s="21"/>
      <c r="I186" s="1309"/>
      <c r="J186" s="1310"/>
      <c r="K186" s="12"/>
    </row>
    <row r="187" spans="1:11" ht="13.5" customHeight="1" thickBot="1">
      <c r="A187" s="11"/>
      <c r="B187" s="963"/>
      <c r="C187" s="21"/>
      <c r="D187" s="21"/>
      <c r="E187" s="21"/>
      <c r="F187" s="21"/>
      <c r="G187" s="21"/>
      <c r="H187" s="21"/>
      <c r="I187" s="1309"/>
      <c r="J187" s="1310"/>
      <c r="K187" s="12"/>
    </row>
    <row r="188" spans="1:11" ht="12.75" customHeight="1" thickBot="1">
      <c r="A188" s="11"/>
      <c r="B188" s="963"/>
      <c r="C188" s="21"/>
      <c r="D188" s="21"/>
      <c r="E188" s="21"/>
      <c r="F188" s="21"/>
      <c r="G188" s="21"/>
      <c r="H188" s="21"/>
      <c r="I188" s="1328" t="str">
        <f ca="1">IF(I180="JC","Configuration ok","Configuration false")</f>
        <v>Configuration ok</v>
      </c>
      <c r="J188" s="1329"/>
      <c r="K188" s="12"/>
    </row>
    <row r="189" spans="1:11" ht="13.5" thickBot="1">
      <c r="A189" s="15"/>
      <c r="B189" s="16"/>
      <c r="C189" s="16"/>
      <c r="D189" s="16"/>
      <c r="E189" s="16"/>
      <c r="F189" s="16"/>
      <c r="G189" s="16"/>
      <c r="H189" s="16"/>
      <c r="I189" s="16"/>
      <c r="J189" s="16"/>
      <c r="K189" s="17"/>
    </row>
  </sheetData>
  <customSheetViews>
    <customSheetView guid="{A548D9BF-F214-4557-A580-E91DD1CEBC4E}" scale="75" fitToPage="1" printArea="1" hiddenRows="1" state="hidden" showRuler="0">
      <selection activeCell="C47" sqref="C47"/>
      <pageMargins left="0" right="0" top="0" bottom="0" header="0" footer="0"/>
      <printOptions verticalCentered="1"/>
      <pageSetup paperSize="8" scale="50"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printArea="1" showRuler="0">
      <selection activeCell="B1" sqref="B1"/>
      <pageMargins left="0" right="0" top="0" bottom="0" header="0" footer="0"/>
      <printOptions verticalCentered="1"/>
      <pageSetup paperSize="8" scale="50" orientation="portrait" r:id="rId2"/>
      <headerFooter alignWithMargins="0">
        <oddHeader>&amp;L&amp;G&amp;RFX7210 Cerberus Quantities Tool</oddHeader>
        <oddFooter>&amp;LBuilding Technologies
Fire Safety + Security Products&amp;R&amp;F
&amp;D</oddFooter>
      </headerFooter>
    </customSheetView>
  </customSheetViews>
  <mergeCells count="106">
    <mergeCell ref="C150:J150"/>
    <mergeCell ref="C149:J149"/>
    <mergeCell ref="I145:J145"/>
    <mergeCell ref="I141:J141"/>
    <mergeCell ref="C145:D145"/>
    <mergeCell ref="I188:J188"/>
    <mergeCell ref="I180:J187"/>
    <mergeCell ref="I179:J179"/>
    <mergeCell ref="G158:H158"/>
    <mergeCell ref="I158:J158"/>
    <mergeCell ref="G156:H156"/>
    <mergeCell ref="I157:J157"/>
    <mergeCell ref="G159:H159"/>
    <mergeCell ref="I159:J159"/>
    <mergeCell ref="C166:J166"/>
    <mergeCell ref="C159:D159"/>
    <mergeCell ref="E159:F159"/>
    <mergeCell ref="E158:F158"/>
    <mergeCell ref="G157:H157"/>
    <mergeCell ref="C158:D158"/>
    <mergeCell ref="I156:J156"/>
    <mergeCell ref="C167:D167"/>
    <mergeCell ref="E167:F167"/>
    <mergeCell ref="I167:J167"/>
    <mergeCell ref="C154:D154"/>
    <mergeCell ref="C156:D156"/>
    <mergeCell ref="C153:D153"/>
    <mergeCell ref="E153:F153"/>
    <mergeCell ref="E156:F156"/>
    <mergeCell ref="I153:J153"/>
    <mergeCell ref="G167:H167"/>
    <mergeCell ref="G153:H153"/>
    <mergeCell ref="G154:H154"/>
    <mergeCell ref="C155:D155"/>
    <mergeCell ref="E155:F155"/>
    <mergeCell ref="G155:H155"/>
    <mergeCell ref="I154:J154"/>
    <mergeCell ref="E154:F154"/>
    <mergeCell ref="I155:J155"/>
    <mergeCell ref="C157:D157"/>
    <mergeCell ref="E157:F157"/>
    <mergeCell ref="G145:H145"/>
    <mergeCell ref="E145:F145"/>
    <mergeCell ref="C147:D147"/>
    <mergeCell ref="E147:F147"/>
    <mergeCell ref="C141:D141"/>
    <mergeCell ref="E141:F141"/>
    <mergeCell ref="C127:D127"/>
    <mergeCell ref="I147:J147"/>
    <mergeCell ref="I140:J140"/>
    <mergeCell ref="C144:D144"/>
    <mergeCell ref="I144:J144"/>
    <mergeCell ref="C142:J142"/>
    <mergeCell ref="E144:F144"/>
    <mergeCell ref="G144:H144"/>
    <mergeCell ref="C146:J146"/>
    <mergeCell ref="E128:F128"/>
    <mergeCell ref="C128:D128"/>
    <mergeCell ref="G140:H140"/>
    <mergeCell ref="E127:F127"/>
    <mergeCell ref="A137:K137"/>
    <mergeCell ref="G147:H147"/>
    <mergeCell ref="G141:H141"/>
    <mergeCell ref="C139:J139"/>
    <mergeCell ref="G127:H127"/>
    <mergeCell ref="I127:J127"/>
    <mergeCell ref="G128:H128"/>
    <mergeCell ref="I128:J128"/>
    <mergeCell ref="E140:F140"/>
    <mergeCell ref="C140:D140"/>
    <mergeCell ref="A35:K35"/>
    <mergeCell ref="A115:K115"/>
    <mergeCell ref="I45:J45"/>
    <mergeCell ref="C44:D44"/>
    <mergeCell ref="E44:F44"/>
    <mergeCell ref="E108:F108"/>
    <mergeCell ref="I106:J106"/>
    <mergeCell ref="G106:H106"/>
    <mergeCell ref="I108:J108"/>
    <mergeCell ref="G108:H108"/>
    <mergeCell ref="C117:J117"/>
    <mergeCell ref="C108:D108"/>
    <mergeCell ref="E125:F125"/>
    <mergeCell ref="C126:D126"/>
    <mergeCell ref="C109:D109"/>
    <mergeCell ref="E109:F109"/>
    <mergeCell ref="G109:H109"/>
    <mergeCell ref="I109:J109"/>
    <mergeCell ref="C43:J43"/>
    <mergeCell ref="E45:F45"/>
    <mergeCell ref="G44:H44"/>
    <mergeCell ref="I44:J44"/>
    <mergeCell ref="G45:H45"/>
    <mergeCell ref="C45:D45"/>
    <mergeCell ref="E106:F106"/>
    <mergeCell ref="I125:J125"/>
    <mergeCell ref="I126:J126"/>
    <mergeCell ref="G126:H126"/>
    <mergeCell ref="C106:D106"/>
    <mergeCell ref="I118:J118"/>
    <mergeCell ref="C125:D125"/>
    <mergeCell ref="C118:D118"/>
    <mergeCell ref="E118:F118"/>
    <mergeCell ref="G118:H118"/>
    <mergeCell ref="G125:H125"/>
    <mergeCell ref="E126:F126"/>
  </mergeCells>
  <phoneticPr fontId="20" type="noConversion"/>
  <conditionalFormatting sqref="C119">
    <cfRule type="expression" dxfId="93" priority="20" stopIfTrue="1">
      <formula>OR(C$119&gt;$C$131,C$119&lt;0,C$119&gt;C$120)</formula>
    </cfRule>
  </conditionalFormatting>
  <conditionalFormatting sqref="C120">
    <cfRule type="expression" dxfId="92" priority="21" stopIfTrue="1">
      <formula>OR(C$120&lt;0,C$119&gt;C$120)</formula>
    </cfRule>
  </conditionalFormatting>
  <conditionalFormatting sqref="G171">
    <cfRule type="cellIs" dxfId="91" priority="23" stopIfTrue="1" operator="lessThanOrEqual">
      <formula>$G$170</formula>
    </cfRule>
    <cfRule type="cellIs" dxfId="90" priority="24" stopIfTrue="1" operator="greaterThan">
      <formula>$G$170</formula>
    </cfRule>
  </conditionalFormatting>
  <conditionalFormatting sqref="I171">
    <cfRule type="cellIs" dxfId="89" priority="26" stopIfTrue="1" operator="lessThanOrEqual">
      <formula>$I$170</formula>
    </cfRule>
    <cfRule type="cellIs" dxfId="88" priority="27" stopIfTrue="1" operator="greaterThan">
      <formula>$I$170</formula>
    </cfRule>
  </conditionalFormatting>
  <conditionalFormatting sqref="G119">
    <cfRule type="expression" dxfId="87" priority="29" stopIfTrue="1">
      <formula>OR(G$119&gt;$C$131,G$119&lt;0,G$119&gt;G$120)</formula>
    </cfRule>
  </conditionalFormatting>
  <conditionalFormatting sqref="G120">
    <cfRule type="expression" dxfId="86" priority="31" stopIfTrue="1">
      <formula>OR(G$120&lt;0,G$119&gt;G$120)</formula>
    </cfRule>
  </conditionalFormatting>
  <conditionalFormatting sqref="G144:H144">
    <cfRule type="cellIs" dxfId="85" priority="38" stopIfTrue="1" operator="equal">
      <formula>0</formula>
    </cfRule>
    <cfRule type="cellIs" dxfId="84" priority="39" stopIfTrue="1" operator="lessThanOrEqual">
      <formula>G147</formula>
    </cfRule>
    <cfRule type="cellIs" dxfId="83" priority="40" stopIfTrue="1" operator="greaterThan">
      <formula>G147</formula>
    </cfRule>
  </conditionalFormatting>
  <conditionalFormatting sqref="I144:J144">
    <cfRule type="cellIs" dxfId="82" priority="41" stopIfTrue="1" operator="equal">
      <formula>0</formula>
    </cfRule>
    <cfRule type="cellIs" dxfId="81" priority="42" stopIfTrue="1" operator="lessThanOrEqual">
      <formula>I147</formula>
    </cfRule>
    <cfRule type="cellIs" dxfId="80" priority="43" stopIfTrue="1" operator="greaterThan">
      <formula>I147</formula>
    </cfRule>
  </conditionalFormatting>
  <conditionalFormatting sqref="I173">
    <cfRule type="cellIs" dxfId="79" priority="47" stopIfTrue="1" operator="lessThanOrEqual">
      <formula>$I$172</formula>
    </cfRule>
    <cfRule type="cellIs" dxfId="78" priority="48" stopIfTrue="1" operator="greaterThan">
      <formula>$I$172</formula>
    </cfRule>
  </conditionalFormatting>
  <conditionalFormatting sqref="I168">
    <cfRule type="cellIs" dxfId="77" priority="51" stopIfTrue="1" operator="lessThan">
      <formula>$I$119</formula>
    </cfRule>
  </conditionalFormatting>
  <conditionalFormatting sqref="G173">
    <cfRule type="cellIs" dxfId="76" priority="52" stopIfTrue="1" operator="lessThanOrEqual">
      <formula>$G$172</formula>
    </cfRule>
    <cfRule type="cellIs" dxfId="75" priority="53" stopIfTrue="1" operator="greaterThan">
      <formula>$G$172</formula>
    </cfRule>
  </conditionalFormatting>
  <conditionalFormatting sqref="G168">
    <cfRule type="cellIs" dxfId="74" priority="56" stopIfTrue="1" operator="lessThan">
      <formula>$G$119</formula>
    </cfRule>
  </conditionalFormatting>
  <conditionalFormatting sqref="E168">
    <cfRule type="cellIs" dxfId="73" priority="60" stopIfTrue="1" operator="lessThan">
      <formula>$E$119</formula>
    </cfRule>
  </conditionalFormatting>
  <conditionalFormatting sqref="E171">
    <cfRule type="cellIs" dxfId="72" priority="61" stopIfTrue="1" operator="lessThanOrEqual">
      <formula>$E$170</formula>
    </cfRule>
    <cfRule type="cellIs" dxfId="71" priority="62" stopIfTrue="1" operator="greaterThan">
      <formula>$E$170</formula>
    </cfRule>
  </conditionalFormatting>
  <conditionalFormatting sqref="C168">
    <cfRule type="cellIs" dxfId="70" priority="67" stopIfTrue="1" operator="lessThan">
      <formula>$C$119</formula>
    </cfRule>
  </conditionalFormatting>
  <conditionalFormatting sqref="C171">
    <cfRule type="cellIs" dxfId="69" priority="68" stopIfTrue="1" operator="lessThanOrEqual">
      <formula>$C$170</formula>
    </cfRule>
    <cfRule type="cellIs" dxfId="68" priority="69" stopIfTrue="1" operator="greaterThan">
      <formula>$C$170</formula>
    </cfRule>
  </conditionalFormatting>
  <conditionalFormatting sqref="C142:J142">
    <cfRule type="cellIs" dxfId="67" priority="1" stopIfTrue="1" operator="equal">
      <formula>0</formula>
    </cfRule>
    <cfRule type="cellIs" dxfId="66" priority="70" stopIfTrue="1" operator="lessThanOrEqual">
      <formula>$C$163</formula>
    </cfRule>
    <cfRule type="cellIs" dxfId="65" priority="71" stopIfTrue="1" operator="greaterThan">
      <formula>$C$163</formula>
    </cfRule>
  </conditionalFormatting>
  <conditionalFormatting sqref="C149:J149">
    <cfRule type="cellIs" dxfId="64" priority="74" stopIfTrue="1" operator="greaterThan">
      <formula>$C$161</formula>
    </cfRule>
  </conditionalFormatting>
  <conditionalFormatting sqref="I180:J187">
    <cfRule type="cellIs" dxfId="63" priority="79" stopIfTrue="1" operator="equal">
      <formula>"JC"</formula>
    </cfRule>
    <cfRule type="cellIs" dxfId="62" priority="80" stopIfTrue="1" operator="notEqual">
      <formula>"JC"</formula>
    </cfRule>
  </conditionalFormatting>
  <conditionalFormatting sqref="E119">
    <cfRule type="expression" dxfId="61" priority="19" stopIfTrue="1">
      <formula>OR(E$119&gt;$C$131,E$119&lt;0,E$119&gt;E$120)</formula>
    </cfRule>
  </conditionalFormatting>
  <conditionalFormatting sqref="I119">
    <cfRule type="expression" dxfId="60" priority="18" stopIfTrue="1">
      <formula>OR(I$119&gt;$C$131,I$119&lt;0,I$119&gt;I$120)</formula>
    </cfRule>
  </conditionalFormatting>
  <conditionalFormatting sqref="E120">
    <cfRule type="expression" dxfId="59" priority="17" stopIfTrue="1">
      <formula>OR(E$120&lt;0,E$119&gt;E$120)</formula>
    </cfRule>
  </conditionalFormatting>
  <conditionalFormatting sqref="I120">
    <cfRule type="expression" dxfId="58" priority="16" stopIfTrue="1">
      <formula>OR(I$120&lt;0,I$119&gt;I$120)</formula>
    </cfRule>
  </conditionalFormatting>
  <conditionalFormatting sqref="C173">
    <cfRule type="cellIs" dxfId="57" priority="58" stopIfTrue="1" operator="lessThanOrEqual">
      <formula>$C$172</formula>
    </cfRule>
    <cfRule type="cellIs" dxfId="56" priority="59" stopIfTrue="1" operator="greaterThan">
      <formula>$C$172</formula>
    </cfRule>
  </conditionalFormatting>
  <conditionalFormatting sqref="E173">
    <cfRule type="cellIs" dxfId="55" priority="14" stopIfTrue="1" operator="greaterThan">
      <formula>$E$172</formula>
    </cfRule>
    <cfRule type="cellIs" dxfId="54" priority="15" stopIfTrue="1" operator="lessThanOrEqual">
      <formula>$E$172</formula>
    </cfRule>
  </conditionalFormatting>
  <conditionalFormatting sqref="C144:D144">
    <cfRule type="cellIs" dxfId="53" priority="35" stopIfTrue="1" operator="equal">
      <formula>0</formula>
    </cfRule>
    <cfRule type="cellIs" dxfId="52" priority="36" stopIfTrue="1" operator="lessThanOrEqual">
      <formula>C147</formula>
    </cfRule>
    <cfRule type="cellIs" dxfId="51" priority="37" stopIfTrue="1" operator="greaterThan">
      <formula>C147</formula>
    </cfRule>
  </conditionalFormatting>
  <conditionalFormatting sqref="E144:F144">
    <cfRule type="cellIs" dxfId="50" priority="11" stopIfTrue="1" operator="equal">
      <formula>0</formula>
    </cfRule>
    <cfRule type="cellIs" dxfId="49" priority="12" stopIfTrue="1" operator="lessThanOrEqual">
      <formula>E147</formula>
    </cfRule>
    <cfRule type="cellIs" dxfId="48" priority="13" stopIfTrue="1" operator="greaterThan">
      <formula>E147</formula>
    </cfRule>
  </conditionalFormatting>
  <conditionalFormatting sqref="C141:D141">
    <cfRule type="cellIs" dxfId="47" priority="32" stopIfTrue="1" operator="equal">
      <formula>0</formula>
    </cfRule>
    <cfRule type="expression" dxfId="46" priority="33" stopIfTrue="1">
      <formula>AND(C$141&gt;0,C$141&lt;=$C$162)</formula>
    </cfRule>
    <cfRule type="expression" dxfId="45" priority="34" stopIfTrue="1">
      <formula>C$141&gt;$C$162</formula>
    </cfRule>
  </conditionalFormatting>
  <conditionalFormatting sqref="E141:F141">
    <cfRule type="cellIs" dxfId="44" priority="4" stopIfTrue="1" operator="equal">
      <formula>0</formula>
    </cfRule>
    <cfRule type="expression" dxfId="43" priority="9" stopIfTrue="1">
      <formula>AND(E$141&gt;0,E$141&lt;=$C$162)</formula>
    </cfRule>
    <cfRule type="expression" dxfId="42" priority="10" stopIfTrue="1">
      <formula>E$141&gt;$C$162</formula>
    </cfRule>
  </conditionalFormatting>
  <conditionalFormatting sqref="G141:H141">
    <cfRule type="cellIs" dxfId="41" priority="3" stopIfTrue="1" operator="equal">
      <formula>0</formula>
    </cfRule>
    <cfRule type="expression" dxfId="40" priority="7" stopIfTrue="1">
      <formula>AND(G$141&gt;0,G$141&lt;=$C$162)</formula>
    </cfRule>
    <cfRule type="expression" dxfId="39" priority="8" stopIfTrue="1">
      <formula>G$141&gt;$C$162</formula>
    </cfRule>
  </conditionalFormatting>
  <conditionalFormatting sqref="I141:J141">
    <cfRule type="expression" dxfId="38" priority="2" stopIfTrue="1">
      <formula>I$141&gt;$C$162</formula>
    </cfRule>
    <cfRule type="cellIs" dxfId="37" priority="5" stopIfTrue="1" operator="equal">
      <formula>0</formula>
    </cfRule>
    <cfRule type="expression" dxfId="36" priority="6" stopIfTrue="1">
      <formula>AND(I$141&gt;0,I$141&lt;=$C$162)</formula>
    </cfRule>
  </conditionalFormatting>
  <printOptions verticalCentered="1"/>
  <pageMargins left="0.78740157480314965" right="0.78740157480314965" top="0.78740157480314965" bottom="0.78740157480314965" header="0.39370078740157483" footer="0.39370078740157483"/>
  <pageSetup paperSize="8" scale="50" orientation="portrait" r:id="rId3"/>
  <headerFooter alignWithMargins="0">
    <oddHeader>&amp;L&amp;G&amp;RFX7210 Cerberus Quantities Tool</oddHeader>
    <oddFooter>&amp;LBuilding Technologies
Fire Safety + Security Products&amp;R&amp;F
&amp;D</oddFooter>
  </headerFooter>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5">
    <pageSetUpPr autoPageBreaks="0"/>
  </sheetPr>
  <dimension ref="A1:FH162"/>
  <sheetViews>
    <sheetView showRuler="0" zoomScale="75" zoomScaleNormal="70" zoomScaleSheetLayoutView="75" workbookViewId="0">
      <selection activeCell="B14" sqref="B14"/>
    </sheetView>
  </sheetViews>
  <sheetFormatPr defaultColWidth="11.42578125" defaultRowHeight="12.75"/>
  <cols>
    <col min="1" max="1" width="32.7109375" customWidth="1"/>
    <col min="2" max="5" width="11.7109375" customWidth="1"/>
    <col min="6" max="9" width="10.7109375" customWidth="1"/>
    <col min="10" max="25" width="11.5703125" customWidth="1"/>
    <col min="26" max="45" width="7.7109375" customWidth="1"/>
    <col min="46" max="164" width="11.42578125" customWidth="1"/>
  </cols>
  <sheetData>
    <row r="1" spans="1:164">
      <c r="A1" s="6" t="s">
        <v>788</v>
      </c>
      <c r="B1" s="6"/>
      <c r="K1" s="23"/>
      <c r="L1" s="23"/>
      <c r="M1" s="23"/>
    </row>
    <row r="2" spans="1:164">
      <c r="A2" s="8" t="s">
        <v>1375</v>
      </c>
      <c r="B2" s="8"/>
      <c r="K2" s="23"/>
      <c r="L2" s="23"/>
      <c r="M2" s="23"/>
    </row>
    <row r="3" spans="1:164">
      <c r="A3" s="8" t="s">
        <v>1376</v>
      </c>
      <c r="B3" s="8"/>
      <c r="K3" s="23"/>
      <c r="L3" s="23"/>
      <c r="M3" s="23"/>
    </row>
    <row r="4" spans="1:164">
      <c r="A4" s="8" t="s">
        <v>1377</v>
      </c>
      <c r="B4" s="8"/>
    </row>
    <row r="5" spans="1:164">
      <c r="A5" s="8" t="s">
        <v>1378</v>
      </c>
      <c r="B5" s="24"/>
    </row>
    <row r="6" spans="1:164">
      <c r="A6" s="8" t="s">
        <v>1379</v>
      </c>
      <c r="B6" s="8"/>
    </row>
    <row r="7" spans="1:164">
      <c r="F7" s="23"/>
      <c r="G7" s="23"/>
      <c r="H7" s="23"/>
      <c r="I7" s="23"/>
      <c r="J7" s="23"/>
      <c r="K7" s="23"/>
      <c r="L7" s="23"/>
      <c r="M7" s="23"/>
    </row>
    <row r="8" spans="1:164">
      <c r="A8" s="75" t="s">
        <v>1380</v>
      </c>
      <c r="F8" s="23"/>
      <c r="G8" s="23"/>
      <c r="H8" s="23"/>
      <c r="I8" s="23"/>
      <c r="J8" s="23"/>
      <c r="K8" s="23"/>
      <c r="L8" s="23"/>
      <c r="M8" s="23"/>
    </row>
    <row r="9" spans="1:164">
      <c r="A9" s="1057" t="s">
        <v>1381</v>
      </c>
      <c r="B9" s="57"/>
      <c r="C9" s="57"/>
      <c r="F9" s="23"/>
      <c r="G9" s="23"/>
      <c r="H9" s="23"/>
      <c r="I9" s="23"/>
      <c r="J9" s="23"/>
      <c r="K9" s="23"/>
      <c r="L9" s="23"/>
      <c r="M9" s="23"/>
    </row>
    <row r="10" spans="1:164" ht="13.5" thickBot="1">
      <c r="A10" s="76" t="s">
        <v>1382</v>
      </c>
      <c r="F10" s="23"/>
      <c r="G10" s="23"/>
      <c r="H10" s="23"/>
      <c r="I10" s="23"/>
      <c r="J10" s="23"/>
      <c r="K10" s="23"/>
      <c r="L10" s="23"/>
      <c r="M10" s="23"/>
    </row>
    <row r="11" spans="1:164" ht="13.5" thickBot="1">
      <c r="F11" s="179" t="s">
        <v>1383</v>
      </c>
      <c r="G11" s="179" t="s">
        <v>1384</v>
      </c>
      <c r="H11" s="179" t="s">
        <v>1385</v>
      </c>
      <c r="I11" s="179" t="s">
        <v>1386</v>
      </c>
      <c r="J11" s="1311" t="s">
        <v>1383</v>
      </c>
      <c r="K11" s="1312"/>
      <c r="L11" s="1312"/>
      <c r="M11" s="1313"/>
      <c r="N11" s="1311" t="s">
        <v>1384</v>
      </c>
      <c r="O11" s="1312"/>
      <c r="P11" s="1312"/>
      <c r="Q11" s="1313"/>
      <c r="R11" s="1311" t="s">
        <v>1385</v>
      </c>
      <c r="S11" s="1312"/>
      <c r="T11" s="1312"/>
      <c r="U11" s="1313"/>
      <c r="V11" s="1312" t="s">
        <v>1386</v>
      </c>
      <c r="W11" s="1312"/>
      <c r="X11" s="1312"/>
      <c r="Y11" s="1313"/>
      <c r="Z11" s="59"/>
      <c r="AA11" s="59"/>
      <c r="AB11" s="59"/>
      <c r="AC11" s="59"/>
    </row>
    <row r="12" spans="1:164" s="26" customFormat="1" ht="26.25" thickBot="1">
      <c r="A12" s="78" t="s">
        <v>1387</v>
      </c>
      <c r="B12" s="180" t="s">
        <v>1388</v>
      </c>
      <c r="C12" s="25" t="s">
        <v>1389</v>
      </c>
      <c r="D12" s="25" t="s">
        <v>1390</v>
      </c>
      <c r="E12" s="25" t="s">
        <v>1391</v>
      </c>
      <c r="F12" s="1023" t="s">
        <v>1392</v>
      </c>
      <c r="G12" s="1023" t="s">
        <v>1393</v>
      </c>
      <c r="H12" s="1023" t="s">
        <v>1392</v>
      </c>
      <c r="I12" s="1058" t="s">
        <v>1393</v>
      </c>
      <c r="J12" s="1059" t="s">
        <v>1394</v>
      </c>
      <c r="K12" s="1060" t="s">
        <v>1395</v>
      </c>
      <c r="L12" s="1060" t="s">
        <v>1396</v>
      </c>
      <c r="M12" s="1061" t="s">
        <v>1397</v>
      </c>
      <c r="N12" s="1059" t="s">
        <v>1398</v>
      </c>
      <c r="O12" s="1060" t="s">
        <v>1399</v>
      </c>
      <c r="P12" s="1060" t="s">
        <v>1400</v>
      </c>
      <c r="Q12" s="1061" t="s">
        <v>1401</v>
      </c>
      <c r="R12" s="1059" t="s">
        <v>1394</v>
      </c>
      <c r="S12" s="1060" t="s">
        <v>1395</v>
      </c>
      <c r="T12" s="1060" t="s">
        <v>1396</v>
      </c>
      <c r="U12" s="1061" t="s">
        <v>1397</v>
      </c>
      <c r="V12" s="1062" t="s">
        <v>1398</v>
      </c>
      <c r="W12" s="1060" t="s">
        <v>1402</v>
      </c>
      <c r="X12" s="1060" t="s">
        <v>1400</v>
      </c>
      <c r="Y12" s="1061" t="s">
        <v>1401</v>
      </c>
      <c r="Z12" s="1022"/>
      <c r="AA12" s="1022"/>
      <c r="AB12" s="1022"/>
      <c r="AC12" s="1022"/>
    </row>
    <row r="13" spans="1:164" s="148" customFormat="1" ht="12.75" customHeight="1">
      <c r="A13" s="151" t="s">
        <v>838</v>
      </c>
      <c r="B13" s="1063"/>
      <c r="C13" s="1063"/>
      <c r="D13" s="1064"/>
      <c r="E13" s="1065"/>
      <c r="F13" s="1066"/>
      <c r="G13" s="1066"/>
      <c r="H13" s="1066"/>
      <c r="I13" s="1067"/>
      <c r="J13" s="1068"/>
      <c r="K13" s="1069"/>
      <c r="L13" s="1069"/>
      <c r="M13" s="1070"/>
      <c r="N13" s="1068"/>
      <c r="O13" s="1069"/>
      <c r="P13" s="1069"/>
      <c r="Q13" s="1070"/>
      <c r="R13" s="1068"/>
      <c r="S13" s="1069"/>
      <c r="T13" s="1069"/>
      <c r="U13" s="1070"/>
      <c r="V13" s="1071"/>
      <c r="W13" s="1069"/>
      <c r="X13" s="1069"/>
      <c r="Y13" s="1070"/>
      <c r="Z13" s="1022"/>
      <c r="AA13" s="1022"/>
      <c r="AB13" s="1022"/>
      <c r="AC13" s="1022"/>
      <c r="AD13" s="57"/>
      <c r="AE13" s="57"/>
      <c r="AF13" s="57"/>
      <c r="AG13" s="57"/>
      <c r="AH13" s="57"/>
      <c r="AI13" s="57"/>
      <c r="AJ13" s="57"/>
      <c r="AK13" s="57"/>
      <c r="AL13" s="57"/>
      <c r="AM13" s="57"/>
      <c r="AN13" s="57"/>
      <c r="AO13" s="57"/>
      <c r="AP13" s="57"/>
      <c r="AQ13" s="57"/>
      <c r="AR13" s="57"/>
      <c r="AS13" s="57"/>
      <c r="AT13" s="57"/>
      <c r="AU13" s="57"/>
      <c r="AV13" s="1052"/>
      <c r="AW13" s="1052"/>
      <c r="AX13" s="1052"/>
      <c r="AY13" s="1052"/>
      <c r="AZ13" s="1052"/>
      <c r="BA13" s="1052"/>
      <c r="BB13" s="1052"/>
      <c r="BC13" s="1052"/>
      <c r="BD13" s="1052"/>
      <c r="BE13" s="1052"/>
      <c r="BF13" s="1052"/>
      <c r="BG13" s="1052"/>
      <c r="BH13" s="1052"/>
      <c r="BI13" s="1052"/>
      <c r="BJ13" s="1052"/>
      <c r="BK13" s="1052"/>
      <c r="BL13" s="1052"/>
      <c r="BM13" s="1052"/>
      <c r="BN13" s="1052"/>
      <c r="BO13" s="1052"/>
      <c r="BP13" s="1052"/>
      <c r="BQ13" s="1052"/>
      <c r="BR13" s="1052"/>
      <c r="BS13" s="1052"/>
      <c r="BT13" s="1052"/>
      <c r="BU13" s="1052"/>
      <c r="BV13" s="1052"/>
      <c r="BW13" s="1052"/>
      <c r="BX13" s="1052"/>
      <c r="BY13" s="1052"/>
      <c r="BZ13" s="1052"/>
      <c r="CA13" s="1052"/>
      <c r="CB13" s="1052"/>
      <c r="CC13" s="1052"/>
      <c r="CD13" s="1052"/>
      <c r="CE13" s="1052"/>
      <c r="CF13" s="1052"/>
      <c r="CG13" s="1052"/>
      <c r="CH13" s="1052"/>
      <c r="CI13" s="1052"/>
      <c r="CJ13" s="1052"/>
      <c r="CK13" s="1052"/>
      <c r="CL13" s="1052"/>
      <c r="CM13" s="1052"/>
      <c r="CN13" s="1052"/>
      <c r="CO13" s="1052"/>
      <c r="CP13" s="1052"/>
      <c r="CQ13" s="1052"/>
      <c r="CR13" s="1052"/>
      <c r="CS13" s="1052"/>
      <c r="CT13" s="1052"/>
      <c r="CU13" s="1052"/>
      <c r="CV13" s="1052"/>
      <c r="CW13" s="1052"/>
      <c r="CX13" s="1052"/>
      <c r="CY13" s="1052"/>
      <c r="CZ13" s="1052"/>
      <c r="DA13" s="1052"/>
      <c r="DB13" s="1052"/>
      <c r="DC13" s="1052"/>
      <c r="DD13" s="1052"/>
      <c r="DE13" s="1052"/>
      <c r="DF13" s="1052"/>
      <c r="DG13" s="1052"/>
      <c r="DH13" s="1052"/>
      <c r="DI13" s="1052"/>
      <c r="DJ13" s="1052"/>
      <c r="DK13" s="1052"/>
      <c r="DL13" s="1052"/>
      <c r="DM13" s="1052"/>
      <c r="DN13" s="1052"/>
      <c r="DO13" s="1052"/>
      <c r="DP13" s="1052"/>
      <c r="DQ13" s="1052"/>
      <c r="DR13" s="1052"/>
      <c r="DS13" s="1052"/>
      <c r="DT13" s="1052"/>
      <c r="DU13" s="1052"/>
      <c r="DV13" s="1052"/>
      <c r="DW13" s="1052"/>
      <c r="DX13" s="1052"/>
      <c r="DY13" s="1052"/>
      <c r="DZ13" s="1052"/>
      <c r="EA13" s="1052"/>
      <c r="EB13" s="1052"/>
      <c r="EC13" s="1052"/>
      <c r="ED13" s="1052"/>
      <c r="EE13" s="1052"/>
      <c r="EF13" s="1052"/>
      <c r="EG13" s="1052"/>
      <c r="EH13" s="1052"/>
      <c r="EI13" s="1052"/>
      <c r="EJ13" s="1052"/>
      <c r="EK13" s="1052"/>
      <c r="EL13" s="1052"/>
      <c r="EM13" s="1052"/>
      <c r="EN13" s="1052"/>
      <c r="EO13" s="1052"/>
      <c r="EP13" s="1052"/>
      <c r="EQ13" s="1052"/>
      <c r="ER13" s="1052"/>
      <c r="ES13" s="1052"/>
      <c r="ET13" s="1052"/>
      <c r="EU13" s="1052"/>
      <c r="EV13" s="1052"/>
      <c r="EW13" s="1052"/>
      <c r="EX13" s="1052"/>
      <c r="EY13" s="1052"/>
      <c r="EZ13" s="1052"/>
      <c r="FA13" s="1052"/>
      <c r="FB13" s="1052"/>
      <c r="FC13" s="1052"/>
      <c r="FD13" s="1052"/>
      <c r="FE13" s="1052"/>
      <c r="FF13" s="1052"/>
      <c r="FG13" s="1052"/>
      <c r="FH13" s="1052"/>
    </row>
    <row r="14" spans="1:164" s="7" customFormat="1" ht="12.75" customHeight="1">
      <c r="A14" s="994" t="s">
        <v>1333</v>
      </c>
      <c r="B14" s="1072">
        <v>1</v>
      </c>
      <c r="C14" s="1072">
        <v>1</v>
      </c>
      <c r="D14" s="1073">
        <v>1</v>
      </c>
      <c r="E14" s="1074">
        <v>1</v>
      </c>
      <c r="F14" s="1075">
        <f ca="1">INDIRECT("'" &amp; $C$82 &amp; "'!C47")</f>
        <v>0</v>
      </c>
      <c r="G14" s="1075">
        <f ca="1">INDIRECT("'" &amp; $C$82 &amp; "'!E47")</f>
        <v>0</v>
      </c>
      <c r="H14" s="1075">
        <f ca="1">INDIRECT("'" &amp; $C$82 &amp; "'!G47")</f>
        <v>0</v>
      </c>
      <c r="I14" s="1076">
        <f ca="1">INDIRECT("'" &amp; $C$82 &amp; "'!I47")</f>
        <v>0</v>
      </c>
      <c r="J14" s="1077">
        <f t="shared" ref="J14:J22" ca="1" si="0">$F14*B14</f>
        <v>0</v>
      </c>
      <c r="K14" s="1078">
        <f t="shared" ref="K14:K22" ca="1" si="1">$F14*C14</f>
        <v>0</v>
      </c>
      <c r="L14" s="1078">
        <f t="shared" ref="L14:L22" ca="1" si="2">$F14*D14</f>
        <v>0</v>
      </c>
      <c r="M14" s="1079">
        <f t="shared" ref="M14:M22" ca="1" si="3">$F14*E14</f>
        <v>0</v>
      </c>
      <c r="N14" s="1077">
        <f t="shared" ref="N14:N22" ca="1" si="4">$G14*B14</f>
        <v>0</v>
      </c>
      <c r="O14" s="1078">
        <f t="shared" ref="O14:O22" ca="1" si="5">$G14*C14</f>
        <v>0</v>
      </c>
      <c r="P14" s="1078">
        <f t="shared" ref="P14:P22" ca="1" si="6">$G14*D14</f>
        <v>0</v>
      </c>
      <c r="Q14" s="1079">
        <f t="shared" ref="Q14:Q22" ca="1" si="7">$G14*E14</f>
        <v>0</v>
      </c>
      <c r="R14" s="1077">
        <f t="shared" ref="R14:R22" ca="1" si="8">$H14*B14</f>
        <v>0</v>
      </c>
      <c r="S14" s="1078">
        <f t="shared" ref="S14:S22" ca="1" si="9">$H14*C14</f>
        <v>0</v>
      </c>
      <c r="T14" s="1078">
        <f t="shared" ref="T14:T22" ca="1" si="10">$H14*D14</f>
        <v>0</v>
      </c>
      <c r="U14" s="1079">
        <f t="shared" ref="U14:U22" ca="1" si="11">$H14*E14</f>
        <v>0</v>
      </c>
      <c r="V14" s="1080">
        <f t="shared" ref="V14:V22" ca="1" si="12">$I14*B14</f>
        <v>0</v>
      </c>
      <c r="W14" s="1081">
        <f t="shared" ref="W14:W22" ca="1" si="13">$I14*C14</f>
        <v>0</v>
      </c>
      <c r="X14" s="1081">
        <f t="shared" ref="X14:X22" ca="1" si="14">$I14*D14</f>
        <v>0</v>
      </c>
      <c r="Y14" s="1082">
        <f t="shared" ref="Y14:Y22" ca="1" si="15">$I14*E14</f>
        <v>0</v>
      </c>
      <c r="Z14" s="1022"/>
      <c r="AA14" s="1022"/>
      <c r="AB14" s="1022"/>
      <c r="AC14" s="1022"/>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row>
    <row r="15" spans="1:164" s="7" customFormat="1" ht="12.75" customHeight="1">
      <c r="A15" s="996" t="s">
        <v>1334</v>
      </c>
      <c r="B15" s="1083">
        <v>1</v>
      </c>
      <c r="C15" s="1083">
        <v>1</v>
      </c>
      <c r="D15" s="1084">
        <v>1</v>
      </c>
      <c r="E15" s="1085">
        <v>1</v>
      </c>
      <c r="F15" s="1086">
        <f ca="1">INDIRECT("'" &amp; $C$82 &amp; "'!C48")</f>
        <v>0</v>
      </c>
      <c r="G15" s="1086">
        <f ca="1">INDIRECT("'" &amp; $C$82 &amp; "'!E48")</f>
        <v>0</v>
      </c>
      <c r="H15" s="1086">
        <f ca="1">INDIRECT("'" &amp; $C$82 &amp; "'!G48")</f>
        <v>0</v>
      </c>
      <c r="I15" s="1087">
        <f ca="1">INDIRECT("'" &amp; $C$82 &amp; "'!I48")</f>
        <v>0</v>
      </c>
      <c r="J15" s="1088">
        <f t="shared" ca="1" si="0"/>
        <v>0</v>
      </c>
      <c r="K15" s="1081">
        <f t="shared" ca="1" si="1"/>
        <v>0</v>
      </c>
      <c r="L15" s="1081">
        <f t="shared" ca="1" si="2"/>
        <v>0</v>
      </c>
      <c r="M15" s="1082">
        <f t="shared" ca="1" si="3"/>
        <v>0</v>
      </c>
      <c r="N15" s="1088">
        <f t="shared" ca="1" si="4"/>
        <v>0</v>
      </c>
      <c r="O15" s="1081">
        <f t="shared" ca="1" si="5"/>
        <v>0</v>
      </c>
      <c r="P15" s="1081">
        <f t="shared" ca="1" si="6"/>
        <v>0</v>
      </c>
      <c r="Q15" s="1082">
        <f t="shared" ca="1" si="7"/>
        <v>0</v>
      </c>
      <c r="R15" s="1088">
        <f t="shared" ca="1" si="8"/>
        <v>0</v>
      </c>
      <c r="S15" s="1081">
        <f t="shared" ca="1" si="9"/>
        <v>0</v>
      </c>
      <c r="T15" s="1081">
        <f t="shared" ca="1" si="10"/>
        <v>0</v>
      </c>
      <c r="U15" s="1082">
        <f t="shared" ca="1" si="11"/>
        <v>0</v>
      </c>
      <c r="V15" s="1080">
        <f t="shared" ca="1" si="12"/>
        <v>0</v>
      </c>
      <c r="W15" s="1081">
        <f t="shared" ca="1" si="13"/>
        <v>0</v>
      </c>
      <c r="X15" s="1081">
        <f t="shared" ca="1" si="14"/>
        <v>0</v>
      </c>
      <c r="Y15" s="1082">
        <f t="shared" ca="1" si="15"/>
        <v>0</v>
      </c>
      <c r="Z15" s="1022"/>
      <c r="AA15" s="1022"/>
      <c r="AB15" s="1022"/>
      <c r="AC15" s="1022"/>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row>
    <row r="16" spans="1:164" s="7" customFormat="1" ht="12.75" customHeight="1">
      <c r="A16" s="996" t="s">
        <v>1335</v>
      </c>
      <c r="B16" s="1083">
        <v>1</v>
      </c>
      <c r="C16" s="1083">
        <v>1</v>
      </c>
      <c r="D16" s="1084">
        <v>1</v>
      </c>
      <c r="E16" s="1085">
        <v>1</v>
      </c>
      <c r="F16" s="1086">
        <f ca="1">INDIRECT("'" &amp; $C$82 &amp; "'!C49")</f>
        <v>0</v>
      </c>
      <c r="G16" s="1086">
        <f ca="1">INDIRECT("'" &amp; $C$82 &amp; "'!E49")</f>
        <v>0</v>
      </c>
      <c r="H16" s="1086">
        <f ca="1">INDIRECT("'" &amp; $C$82 &amp; "'!G49")</f>
        <v>0</v>
      </c>
      <c r="I16" s="1087">
        <f ca="1">INDIRECT("'" &amp; $C$82 &amp; "'!I49")</f>
        <v>0</v>
      </c>
      <c r="J16" s="1088">
        <f t="shared" ca="1" si="0"/>
        <v>0</v>
      </c>
      <c r="K16" s="1081">
        <f t="shared" ca="1" si="1"/>
        <v>0</v>
      </c>
      <c r="L16" s="1081">
        <f t="shared" ca="1" si="2"/>
        <v>0</v>
      </c>
      <c r="M16" s="1082">
        <f t="shared" ca="1" si="3"/>
        <v>0</v>
      </c>
      <c r="N16" s="1088">
        <f t="shared" ca="1" si="4"/>
        <v>0</v>
      </c>
      <c r="O16" s="1081">
        <f t="shared" ca="1" si="5"/>
        <v>0</v>
      </c>
      <c r="P16" s="1081">
        <f t="shared" ca="1" si="6"/>
        <v>0</v>
      </c>
      <c r="Q16" s="1082">
        <f t="shared" ca="1" si="7"/>
        <v>0</v>
      </c>
      <c r="R16" s="1088">
        <f t="shared" ca="1" si="8"/>
        <v>0</v>
      </c>
      <c r="S16" s="1081">
        <f t="shared" ca="1" si="9"/>
        <v>0</v>
      </c>
      <c r="T16" s="1081">
        <f t="shared" ca="1" si="10"/>
        <v>0</v>
      </c>
      <c r="U16" s="1082">
        <f t="shared" ca="1" si="11"/>
        <v>0</v>
      </c>
      <c r="V16" s="1080">
        <f t="shared" ca="1" si="12"/>
        <v>0</v>
      </c>
      <c r="W16" s="1081">
        <f t="shared" ca="1" si="13"/>
        <v>0</v>
      </c>
      <c r="X16" s="1081">
        <f t="shared" ca="1" si="14"/>
        <v>0</v>
      </c>
      <c r="Y16" s="1082">
        <f t="shared" ca="1" si="15"/>
        <v>0</v>
      </c>
      <c r="Z16" s="1022"/>
      <c r="AA16" s="1022"/>
      <c r="AB16" s="1022"/>
      <c r="AC16" s="1022"/>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row>
    <row r="17" spans="1:164" s="7" customFormat="1" ht="12.75" customHeight="1">
      <c r="A17" s="996" t="s">
        <v>1336</v>
      </c>
      <c r="B17" s="1083">
        <v>1</v>
      </c>
      <c r="C17" s="1083">
        <v>1</v>
      </c>
      <c r="D17" s="1084">
        <v>1</v>
      </c>
      <c r="E17" s="1085">
        <v>1</v>
      </c>
      <c r="F17" s="1086">
        <f ca="1">INDIRECT("'" &amp; $C$82 &amp; "'!C50")</f>
        <v>0</v>
      </c>
      <c r="G17" s="1086">
        <f ca="1">INDIRECT("'" &amp; $C$82 &amp; "'!E50")</f>
        <v>0</v>
      </c>
      <c r="H17" s="1086">
        <f ca="1">INDIRECT("'" &amp; $C$82 &amp; "'!G50")</f>
        <v>0</v>
      </c>
      <c r="I17" s="1087">
        <f ca="1">INDIRECT("'" &amp; $C$82 &amp; "'!I50")</f>
        <v>0</v>
      </c>
      <c r="J17" s="1088">
        <f t="shared" ca="1" si="0"/>
        <v>0</v>
      </c>
      <c r="K17" s="1081">
        <f t="shared" ca="1" si="1"/>
        <v>0</v>
      </c>
      <c r="L17" s="1081">
        <f t="shared" ca="1" si="2"/>
        <v>0</v>
      </c>
      <c r="M17" s="1082">
        <f t="shared" ca="1" si="3"/>
        <v>0</v>
      </c>
      <c r="N17" s="1088">
        <f t="shared" ca="1" si="4"/>
        <v>0</v>
      </c>
      <c r="O17" s="1081">
        <f t="shared" ca="1" si="5"/>
        <v>0</v>
      </c>
      <c r="P17" s="1081">
        <f t="shared" ca="1" si="6"/>
        <v>0</v>
      </c>
      <c r="Q17" s="1082">
        <f t="shared" ca="1" si="7"/>
        <v>0</v>
      </c>
      <c r="R17" s="1088">
        <f t="shared" ca="1" si="8"/>
        <v>0</v>
      </c>
      <c r="S17" s="1081">
        <f t="shared" ca="1" si="9"/>
        <v>0</v>
      </c>
      <c r="T17" s="1081">
        <f t="shared" ca="1" si="10"/>
        <v>0</v>
      </c>
      <c r="U17" s="1082">
        <f t="shared" ca="1" si="11"/>
        <v>0</v>
      </c>
      <c r="V17" s="1080">
        <f t="shared" ca="1" si="12"/>
        <v>0</v>
      </c>
      <c r="W17" s="1081">
        <f t="shared" ca="1" si="13"/>
        <v>0</v>
      </c>
      <c r="X17" s="1081">
        <f t="shared" ca="1" si="14"/>
        <v>0</v>
      </c>
      <c r="Y17" s="1082">
        <f t="shared" ca="1" si="15"/>
        <v>0</v>
      </c>
      <c r="Z17" s="1022"/>
      <c r="AA17" s="1022"/>
      <c r="AB17" s="1022"/>
      <c r="AC17" s="1022"/>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row>
    <row r="18" spans="1:164" s="7" customFormat="1" ht="12.75" customHeight="1">
      <c r="A18" s="996" t="s">
        <v>1337</v>
      </c>
      <c r="B18" s="1083">
        <v>1</v>
      </c>
      <c r="C18" s="1083">
        <v>1</v>
      </c>
      <c r="D18" s="1084">
        <v>1</v>
      </c>
      <c r="E18" s="1085">
        <v>1</v>
      </c>
      <c r="F18" s="1086">
        <f ca="1">INDIRECT("'" &amp; $C$82 &amp; "'!C51")</f>
        <v>0</v>
      </c>
      <c r="G18" s="1086">
        <f ca="1">INDIRECT("'" &amp; $C$82 &amp; "'!E51")</f>
        <v>0</v>
      </c>
      <c r="H18" s="1086">
        <f ca="1">INDIRECT("'" &amp; $C$82 &amp; "'!G51")</f>
        <v>0</v>
      </c>
      <c r="I18" s="1087">
        <f ca="1">INDIRECT("'" &amp; $C$82 &amp; "'!I51")</f>
        <v>0</v>
      </c>
      <c r="J18" s="1088">
        <f t="shared" ca="1" si="0"/>
        <v>0</v>
      </c>
      <c r="K18" s="1081">
        <f t="shared" ca="1" si="1"/>
        <v>0</v>
      </c>
      <c r="L18" s="1081">
        <f t="shared" ca="1" si="2"/>
        <v>0</v>
      </c>
      <c r="M18" s="1082">
        <f t="shared" ca="1" si="3"/>
        <v>0</v>
      </c>
      <c r="N18" s="1088">
        <f t="shared" ca="1" si="4"/>
        <v>0</v>
      </c>
      <c r="O18" s="1081">
        <f t="shared" ca="1" si="5"/>
        <v>0</v>
      </c>
      <c r="P18" s="1081">
        <f t="shared" ca="1" si="6"/>
        <v>0</v>
      </c>
      <c r="Q18" s="1082">
        <f t="shared" ca="1" si="7"/>
        <v>0</v>
      </c>
      <c r="R18" s="1088">
        <f t="shared" ca="1" si="8"/>
        <v>0</v>
      </c>
      <c r="S18" s="1081">
        <f t="shared" ca="1" si="9"/>
        <v>0</v>
      </c>
      <c r="T18" s="1081">
        <f t="shared" ca="1" si="10"/>
        <v>0</v>
      </c>
      <c r="U18" s="1082">
        <f t="shared" ca="1" si="11"/>
        <v>0</v>
      </c>
      <c r="V18" s="1080">
        <f t="shared" ca="1" si="12"/>
        <v>0</v>
      </c>
      <c r="W18" s="1081">
        <f t="shared" ca="1" si="13"/>
        <v>0</v>
      </c>
      <c r="X18" s="1081">
        <f t="shared" ca="1" si="14"/>
        <v>0</v>
      </c>
      <c r="Y18" s="1082">
        <f t="shared" ca="1" si="15"/>
        <v>0</v>
      </c>
      <c r="Z18" s="1022"/>
      <c r="AA18" s="1022"/>
      <c r="AB18" s="1022"/>
      <c r="AC18" s="1022"/>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row>
    <row r="19" spans="1:164" s="7" customFormat="1" ht="12.75" customHeight="1">
      <c r="A19" s="996" t="s">
        <v>1338</v>
      </c>
      <c r="B19" s="1083">
        <v>1</v>
      </c>
      <c r="C19" s="1083">
        <v>1</v>
      </c>
      <c r="D19" s="1084">
        <v>1</v>
      </c>
      <c r="E19" s="1085">
        <v>1</v>
      </c>
      <c r="F19" s="1086">
        <f ca="1">INDIRECT("'" &amp; $C$82 &amp; "'!C52")</f>
        <v>0</v>
      </c>
      <c r="G19" s="1086">
        <f ca="1">INDIRECT("'" &amp; $C$82 &amp; "'!E52")</f>
        <v>0</v>
      </c>
      <c r="H19" s="1086">
        <f ca="1">INDIRECT("'" &amp; $C$82 &amp; "'!G52")</f>
        <v>0</v>
      </c>
      <c r="I19" s="1087">
        <f ca="1">INDIRECT("'" &amp; $C$82 &amp; "'!I52")</f>
        <v>0</v>
      </c>
      <c r="J19" s="1088">
        <f t="shared" ca="1" si="0"/>
        <v>0</v>
      </c>
      <c r="K19" s="1081">
        <f t="shared" ca="1" si="1"/>
        <v>0</v>
      </c>
      <c r="L19" s="1081">
        <f t="shared" ca="1" si="2"/>
        <v>0</v>
      </c>
      <c r="M19" s="1082">
        <f t="shared" ca="1" si="3"/>
        <v>0</v>
      </c>
      <c r="N19" s="1088">
        <f t="shared" ca="1" si="4"/>
        <v>0</v>
      </c>
      <c r="O19" s="1081">
        <f t="shared" ca="1" si="5"/>
        <v>0</v>
      </c>
      <c r="P19" s="1081">
        <f t="shared" ca="1" si="6"/>
        <v>0</v>
      </c>
      <c r="Q19" s="1082">
        <f t="shared" ca="1" si="7"/>
        <v>0</v>
      </c>
      <c r="R19" s="1088">
        <f t="shared" ca="1" si="8"/>
        <v>0</v>
      </c>
      <c r="S19" s="1081">
        <f t="shared" ca="1" si="9"/>
        <v>0</v>
      </c>
      <c r="T19" s="1081">
        <f t="shared" ca="1" si="10"/>
        <v>0</v>
      </c>
      <c r="U19" s="1082">
        <f t="shared" ca="1" si="11"/>
        <v>0</v>
      </c>
      <c r="V19" s="1080">
        <f t="shared" ca="1" si="12"/>
        <v>0</v>
      </c>
      <c r="W19" s="1081">
        <f t="shared" ca="1" si="13"/>
        <v>0</v>
      </c>
      <c r="X19" s="1081">
        <f t="shared" ca="1" si="14"/>
        <v>0</v>
      </c>
      <c r="Y19" s="1082">
        <f t="shared" ca="1" si="15"/>
        <v>0</v>
      </c>
      <c r="Z19" s="1022"/>
      <c r="AA19" s="1022"/>
      <c r="AB19" s="1022"/>
      <c r="AC19" s="1022"/>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row>
    <row r="20" spans="1:164" s="147" customFormat="1" ht="12.75" customHeight="1">
      <c r="A20" s="996" t="s">
        <v>1339</v>
      </c>
      <c r="B20" s="1083">
        <v>1</v>
      </c>
      <c r="C20" s="1083">
        <v>1</v>
      </c>
      <c r="D20" s="1084">
        <v>1</v>
      </c>
      <c r="E20" s="1085">
        <v>1</v>
      </c>
      <c r="F20" s="1086">
        <f ca="1">INDIRECT("'" &amp; $C$82 &amp; "'!C53")</f>
        <v>0</v>
      </c>
      <c r="G20" s="1086">
        <f ca="1">INDIRECT("'" &amp; $C$82 &amp; "'!E53")</f>
        <v>0</v>
      </c>
      <c r="H20" s="1086">
        <f ca="1">INDIRECT("'" &amp; $C$82 &amp; "'!G53")</f>
        <v>0</v>
      </c>
      <c r="I20" s="1087">
        <f ca="1">INDIRECT("'" &amp; $C$82 &amp; "'!I53")</f>
        <v>0</v>
      </c>
      <c r="J20" s="1088">
        <f t="shared" ca="1" si="0"/>
        <v>0</v>
      </c>
      <c r="K20" s="1081">
        <f t="shared" ca="1" si="1"/>
        <v>0</v>
      </c>
      <c r="L20" s="1081">
        <f t="shared" ca="1" si="2"/>
        <v>0</v>
      </c>
      <c r="M20" s="1082">
        <f t="shared" ca="1" si="3"/>
        <v>0</v>
      </c>
      <c r="N20" s="1088">
        <f t="shared" ca="1" si="4"/>
        <v>0</v>
      </c>
      <c r="O20" s="1081">
        <f t="shared" ca="1" si="5"/>
        <v>0</v>
      </c>
      <c r="P20" s="1081">
        <f t="shared" ca="1" si="6"/>
        <v>0</v>
      </c>
      <c r="Q20" s="1082">
        <f t="shared" ca="1" si="7"/>
        <v>0</v>
      </c>
      <c r="R20" s="1088">
        <f t="shared" ca="1" si="8"/>
        <v>0</v>
      </c>
      <c r="S20" s="1081">
        <f t="shared" ca="1" si="9"/>
        <v>0</v>
      </c>
      <c r="T20" s="1081">
        <f t="shared" ca="1" si="10"/>
        <v>0</v>
      </c>
      <c r="U20" s="1082">
        <f t="shared" ca="1" si="11"/>
        <v>0</v>
      </c>
      <c r="V20" s="1080">
        <f t="shared" ca="1" si="12"/>
        <v>0</v>
      </c>
      <c r="W20" s="1081">
        <f t="shared" ca="1" si="13"/>
        <v>0</v>
      </c>
      <c r="X20" s="1081">
        <f t="shared" ca="1" si="14"/>
        <v>0</v>
      </c>
      <c r="Y20" s="1082">
        <f t="shared" ca="1" si="15"/>
        <v>0</v>
      </c>
      <c r="Z20" s="1022"/>
      <c r="AA20" s="1022"/>
      <c r="AB20" s="1022"/>
      <c r="AC20" s="1022"/>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row>
    <row r="21" spans="1:164" s="7" customFormat="1" ht="12.75" customHeight="1">
      <c r="A21" s="996"/>
      <c r="B21" s="1083">
        <v>0</v>
      </c>
      <c r="C21" s="1083">
        <v>0</v>
      </c>
      <c r="D21" s="1084">
        <v>0</v>
      </c>
      <c r="E21" s="1085">
        <v>0</v>
      </c>
      <c r="F21" s="1086">
        <f ca="1">INDIRECT("'" &amp; $C$82 &amp; "'!C54")</f>
        <v>0</v>
      </c>
      <c r="G21" s="1086">
        <f ca="1">INDIRECT("'" &amp; $C$82 &amp; "'!E54")</f>
        <v>0</v>
      </c>
      <c r="H21" s="1086">
        <f ca="1">INDIRECT("'" &amp; $C$82 &amp; "'!G54")</f>
        <v>0</v>
      </c>
      <c r="I21" s="1087">
        <f ca="1">INDIRECT("'" &amp; $C$82 &amp; "'!I54")</f>
        <v>0</v>
      </c>
      <c r="J21" s="1088">
        <f t="shared" ca="1" si="0"/>
        <v>0</v>
      </c>
      <c r="K21" s="1081">
        <f t="shared" ca="1" si="1"/>
        <v>0</v>
      </c>
      <c r="L21" s="1081">
        <f t="shared" ca="1" si="2"/>
        <v>0</v>
      </c>
      <c r="M21" s="1082">
        <f t="shared" ca="1" si="3"/>
        <v>0</v>
      </c>
      <c r="N21" s="1088">
        <f t="shared" ca="1" si="4"/>
        <v>0</v>
      </c>
      <c r="O21" s="1081">
        <f t="shared" ca="1" si="5"/>
        <v>0</v>
      </c>
      <c r="P21" s="1081">
        <f t="shared" ca="1" si="6"/>
        <v>0</v>
      </c>
      <c r="Q21" s="1082">
        <f t="shared" ca="1" si="7"/>
        <v>0</v>
      </c>
      <c r="R21" s="1088">
        <f t="shared" ca="1" si="8"/>
        <v>0</v>
      </c>
      <c r="S21" s="1081">
        <f t="shared" ca="1" si="9"/>
        <v>0</v>
      </c>
      <c r="T21" s="1081">
        <f t="shared" ca="1" si="10"/>
        <v>0</v>
      </c>
      <c r="U21" s="1082">
        <f t="shared" ca="1" si="11"/>
        <v>0</v>
      </c>
      <c r="V21" s="1080">
        <f t="shared" ca="1" si="12"/>
        <v>0</v>
      </c>
      <c r="W21" s="1081">
        <f t="shared" ca="1" si="13"/>
        <v>0</v>
      </c>
      <c r="X21" s="1081">
        <f t="shared" ca="1" si="14"/>
        <v>0</v>
      </c>
      <c r="Y21" s="1082">
        <f t="shared" ca="1" si="15"/>
        <v>0</v>
      </c>
      <c r="Z21" s="1022"/>
      <c r="AA21" s="1022"/>
      <c r="AB21" s="1022"/>
      <c r="AC21" s="1022"/>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row>
    <row r="22" spans="1:164" s="7" customFormat="1" ht="12.75" customHeight="1">
      <c r="A22" s="996"/>
      <c r="B22" s="1083">
        <v>0</v>
      </c>
      <c r="C22" s="1083">
        <v>0</v>
      </c>
      <c r="D22" s="1084">
        <v>0</v>
      </c>
      <c r="E22" s="1085">
        <v>0</v>
      </c>
      <c r="F22" s="1086">
        <f ca="1">INDIRECT("'" &amp; $C$82 &amp; "'!C55")</f>
        <v>0</v>
      </c>
      <c r="G22" s="1086">
        <f ca="1">INDIRECT("'" &amp; $C$82 &amp; "'!E55")</f>
        <v>0</v>
      </c>
      <c r="H22" s="1086">
        <f ca="1">INDIRECT("'" &amp; $C$82 &amp; "'!G55")</f>
        <v>0</v>
      </c>
      <c r="I22" s="1087">
        <f ca="1">INDIRECT("'" &amp; $C$82 &amp; "'!I55")</f>
        <v>0</v>
      </c>
      <c r="J22" s="1088">
        <f t="shared" ca="1" si="0"/>
        <v>0</v>
      </c>
      <c r="K22" s="1081">
        <f t="shared" ca="1" si="1"/>
        <v>0</v>
      </c>
      <c r="L22" s="1081">
        <f t="shared" ca="1" si="2"/>
        <v>0</v>
      </c>
      <c r="M22" s="1082">
        <f t="shared" ca="1" si="3"/>
        <v>0</v>
      </c>
      <c r="N22" s="1088">
        <f t="shared" ca="1" si="4"/>
        <v>0</v>
      </c>
      <c r="O22" s="1081">
        <f t="shared" ca="1" si="5"/>
        <v>0</v>
      </c>
      <c r="P22" s="1081">
        <f t="shared" ca="1" si="6"/>
        <v>0</v>
      </c>
      <c r="Q22" s="1082">
        <f t="shared" ca="1" si="7"/>
        <v>0</v>
      </c>
      <c r="R22" s="1088">
        <f t="shared" ca="1" si="8"/>
        <v>0</v>
      </c>
      <c r="S22" s="1081">
        <f t="shared" ca="1" si="9"/>
        <v>0</v>
      </c>
      <c r="T22" s="1081">
        <f t="shared" ca="1" si="10"/>
        <v>0</v>
      </c>
      <c r="U22" s="1082">
        <f t="shared" ca="1" si="11"/>
        <v>0</v>
      </c>
      <c r="V22" s="1080">
        <f t="shared" ca="1" si="12"/>
        <v>0</v>
      </c>
      <c r="W22" s="1081">
        <f t="shared" ca="1" si="13"/>
        <v>0</v>
      </c>
      <c r="X22" s="1081">
        <f t="shared" ca="1" si="14"/>
        <v>0</v>
      </c>
      <c r="Y22" s="1082">
        <f t="shared" ca="1" si="15"/>
        <v>0</v>
      </c>
      <c r="Z22" s="1022"/>
      <c r="AA22" s="1022"/>
      <c r="AB22" s="1022"/>
      <c r="AC22" s="1022"/>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row>
    <row r="23" spans="1:164" s="7" customFormat="1" ht="12.75" customHeight="1">
      <c r="A23" s="152" t="s">
        <v>849</v>
      </c>
      <c r="B23" s="1089"/>
      <c r="C23" s="1089"/>
      <c r="D23" s="1090"/>
      <c r="E23" s="1091"/>
      <c r="F23" s="1092"/>
      <c r="G23" s="1092"/>
      <c r="H23" s="1092"/>
      <c r="I23" s="1093"/>
      <c r="J23" s="1094"/>
      <c r="K23" s="1095"/>
      <c r="L23" s="1095"/>
      <c r="M23" s="1096"/>
      <c r="N23" s="1094"/>
      <c r="O23" s="1095"/>
      <c r="P23" s="1095"/>
      <c r="Q23" s="1096"/>
      <c r="R23" s="1094"/>
      <c r="S23" s="1095"/>
      <c r="T23" s="1095"/>
      <c r="U23" s="1096"/>
      <c r="V23" s="1097"/>
      <c r="W23" s="1095"/>
      <c r="X23" s="1095"/>
      <c r="Y23" s="1096"/>
      <c r="Z23" s="1022"/>
      <c r="AA23" s="1022"/>
      <c r="AB23" s="1022"/>
      <c r="AC23" s="1022"/>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row>
    <row r="24" spans="1:164" s="7" customFormat="1" ht="12.75" customHeight="1">
      <c r="A24" s="996" t="s">
        <v>1340</v>
      </c>
      <c r="B24" s="1083">
        <v>5</v>
      </c>
      <c r="C24" s="1083">
        <v>5</v>
      </c>
      <c r="D24" s="1084">
        <v>1</v>
      </c>
      <c r="E24" s="1085">
        <v>1</v>
      </c>
      <c r="F24" s="1086">
        <f ca="1">INDIRECT("'" &amp; $C$82 &amp; "'!C57")</f>
        <v>0</v>
      </c>
      <c r="G24" s="1086">
        <f ca="1">INDIRECT("'" &amp; $C$82 &amp; "'!E57")</f>
        <v>0</v>
      </c>
      <c r="H24" s="1086">
        <f ca="1">INDIRECT("'" &amp; $C$82 &amp; "'!G57")</f>
        <v>0</v>
      </c>
      <c r="I24" s="1087">
        <f ca="1">INDIRECT("'" &amp; $C$82 &amp; "'!I57")</f>
        <v>0</v>
      </c>
      <c r="J24" s="1088">
        <f t="shared" ref="J24:M27" ca="1" si="16">$F24*B24</f>
        <v>0</v>
      </c>
      <c r="K24" s="1081">
        <f t="shared" ca="1" si="16"/>
        <v>0</v>
      </c>
      <c r="L24" s="1081">
        <f t="shared" ca="1" si="16"/>
        <v>0</v>
      </c>
      <c r="M24" s="1082">
        <f t="shared" ca="1" si="16"/>
        <v>0</v>
      </c>
      <c r="N24" s="1088">
        <f t="shared" ref="N24:Q27" ca="1" si="17">$G24*B24</f>
        <v>0</v>
      </c>
      <c r="O24" s="1081">
        <f t="shared" ca="1" si="17"/>
        <v>0</v>
      </c>
      <c r="P24" s="1081">
        <f t="shared" ca="1" si="17"/>
        <v>0</v>
      </c>
      <c r="Q24" s="1082">
        <f t="shared" ca="1" si="17"/>
        <v>0</v>
      </c>
      <c r="R24" s="1088">
        <f t="shared" ref="R24:U27" ca="1" si="18">$H24*B24</f>
        <v>0</v>
      </c>
      <c r="S24" s="1081">
        <f t="shared" ca="1" si="18"/>
        <v>0</v>
      </c>
      <c r="T24" s="1081">
        <f t="shared" ca="1" si="18"/>
        <v>0</v>
      </c>
      <c r="U24" s="1082">
        <f t="shared" ca="1" si="18"/>
        <v>0</v>
      </c>
      <c r="V24" s="1080">
        <f t="shared" ref="V24:Y27" ca="1" si="19">$I24*B24</f>
        <v>0</v>
      </c>
      <c r="W24" s="1081">
        <f t="shared" ca="1" si="19"/>
        <v>0</v>
      </c>
      <c r="X24" s="1081">
        <f t="shared" ca="1" si="19"/>
        <v>0</v>
      </c>
      <c r="Y24" s="1082">
        <f t="shared" ca="1" si="19"/>
        <v>0</v>
      </c>
      <c r="Z24" s="1022"/>
      <c r="AA24" s="1022"/>
      <c r="AB24" s="1022"/>
      <c r="AC24" s="1022"/>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row>
    <row r="25" spans="1:164" s="147" customFormat="1" ht="12.75" customHeight="1">
      <c r="A25" s="996"/>
      <c r="B25" s="1083">
        <v>0</v>
      </c>
      <c r="C25" s="1083">
        <v>0</v>
      </c>
      <c r="D25" s="1084">
        <v>0</v>
      </c>
      <c r="E25" s="1085">
        <v>0</v>
      </c>
      <c r="F25" s="1086">
        <f ca="1">INDIRECT("'" &amp; $C$82 &amp; "'!C58")</f>
        <v>0</v>
      </c>
      <c r="G25" s="1086">
        <f ca="1">INDIRECT("'" &amp; $C$82 &amp; "'!E58")</f>
        <v>0</v>
      </c>
      <c r="H25" s="1086">
        <f ca="1">INDIRECT("'" &amp; $C$82 &amp; "'!G58")</f>
        <v>0</v>
      </c>
      <c r="I25" s="1087">
        <f ca="1">INDIRECT("'" &amp; $C$82 &amp; "'!I58")</f>
        <v>0</v>
      </c>
      <c r="J25" s="1088">
        <f t="shared" ca="1" si="16"/>
        <v>0</v>
      </c>
      <c r="K25" s="1081">
        <f t="shared" ca="1" si="16"/>
        <v>0</v>
      </c>
      <c r="L25" s="1081">
        <f t="shared" ca="1" si="16"/>
        <v>0</v>
      </c>
      <c r="M25" s="1082">
        <f t="shared" ca="1" si="16"/>
        <v>0</v>
      </c>
      <c r="N25" s="1088">
        <f t="shared" ca="1" si="17"/>
        <v>0</v>
      </c>
      <c r="O25" s="1081">
        <f t="shared" ca="1" si="17"/>
        <v>0</v>
      </c>
      <c r="P25" s="1081">
        <f t="shared" ca="1" si="17"/>
        <v>0</v>
      </c>
      <c r="Q25" s="1082">
        <f t="shared" ca="1" si="17"/>
        <v>0</v>
      </c>
      <c r="R25" s="1088">
        <f t="shared" ca="1" si="18"/>
        <v>0</v>
      </c>
      <c r="S25" s="1081">
        <f t="shared" ca="1" si="18"/>
        <v>0</v>
      </c>
      <c r="T25" s="1081">
        <f t="shared" ca="1" si="18"/>
        <v>0</v>
      </c>
      <c r="U25" s="1082">
        <f t="shared" ca="1" si="18"/>
        <v>0</v>
      </c>
      <c r="V25" s="1080">
        <f t="shared" ca="1" si="19"/>
        <v>0</v>
      </c>
      <c r="W25" s="1081">
        <f t="shared" ca="1" si="19"/>
        <v>0</v>
      </c>
      <c r="X25" s="1081">
        <f t="shared" ca="1" si="19"/>
        <v>0</v>
      </c>
      <c r="Y25" s="1082">
        <f t="shared" ca="1" si="19"/>
        <v>0</v>
      </c>
      <c r="Z25" s="1022"/>
      <c r="AA25" s="1022"/>
      <c r="AB25" s="1022"/>
      <c r="AC25" s="1022"/>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row>
    <row r="26" spans="1:164" s="7" customFormat="1" ht="12.75" customHeight="1">
      <c r="A26" s="998"/>
      <c r="B26" s="1083">
        <v>0</v>
      </c>
      <c r="C26" s="1083">
        <v>0</v>
      </c>
      <c r="D26" s="1084">
        <v>0</v>
      </c>
      <c r="E26" s="1085">
        <v>0</v>
      </c>
      <c r="F26" s="1086">
        <f ca="1">INDIRECT("'" &amp; $C$82 &amp; "'!C59")</f>
        <v>0</v>
      </c>
      <c r="G26" s="1086">
        <f ca="1">INDIRECT("'" &amp; $C$82 &amp; "'!E59")</f>
        <v>0</v>
      </c>
      <c r="H26" s="1086">
        <f ca="1">INDIRECT("'" &amp; $C$82 &amp; "'!G59")</f>
        <v>0</v>
      </c>
      <c r="I26" s="1087">
        <f ca="1">INDIRECT("'" &amp; $C$82 &amp; "'!I59")</f>
        <v>0</v>
      </c>
      <c r="J26" s="1088">
        <f t="shared" ca="1" si="16"/>
        <v>0</v>
      </c>
      <c r="K26" s="1081">
        <f t="shared" ca="1" si="16"/>
        <v>0</v>
      </c>
      <c r="L26" s="1081">
        <f t="shared" ca="1" si="16"/>
        <v>0</v>
      </c>
      <c r="M26" s="1082">
        <f t="shared" ca="1" si="16"/>
        <v>0</v>
      </c>
      <c r="N26" s="1088">
        <f t="shared" ca="1" si="17"/>
        <v>0</v>
      </c>
      <c r="O26" s="1081">
        <f t="shared" ca="1" si="17"/>
        <v>0</v>
      </c>
      <c r="P26" s="1081">
        <f t="shared" ca="1" si="17"/>
        <v>0</v>
      </c>
      <c r="Q26" s="1082">
        <f t="shared" ca="1" si="17"/>
        <v>0</v>
      </c>
      <c r="R26" s="1088">
        <f t="shared" ca="1" si="18"/>
        <v>0</v>
      </c>
      <c r="S26" s="1081">
        <f t="shared" ca="1" si="18"/>
        <v>0</v>
      </c>
      <c r="T26" s="1081">
        <f t="shared" ca="1" si="18"/>
        <v>0</v>
      </c>
      <c r="U26" s="1082">
        <f t="shared" ca="1" si="18"/>
        <v>0</v>
      </c>
      <c r="V26" s="1080">
        <f t="shared" ca="1" si="19"/>
        <v>0</v>
      </c>
      <c r="W26" s="1081">
        <f t="shared" ca="1" si="19"/>
        <v>0</v>
      </c>
      <c r="X26" s="1081">
        <f t="shared" ca="1" si="19"/>
        <v>0</v>
      </c>
      <c r="Y26" s="1082">
        <f t="shared" ca="1" si="19"/>
        <v>0</v>
      </c>
      <c r="Z26" s="1022"/>
      <c r="AA26" s="1022"/>
      <c r="AB26" s="1022"/>
      <c r="AC26" s="1022"/>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row>
    <row r="27" spans="1:164" s="147" customFormat="1" ht="12.75" customHeight="1">
      <c r="A27" s="998"/>
      <c r="B27" s="1083">
        <v>0</v>
      </c>
      <c r="C27" s="1083">
        <v>0</v>
      </c>
      <c r="D27" s="1084">
        <v>0</v>
      </c>
      <c r="E27" s="1085">
        <v>0</v>
      </c>
      <c r="F27" s="1086">
        <f ca="1">INDIRECT("'" &amp; $C$82 &amp; "'!C60")</f>
        <v>0</v>
      </c>
      <c r="G27" s="1086">
        <f ca="1">INDIRECT("'" &amp; $C$82 &amp; "'!E60")</f>
        <v>0</v>
      </c>
      <c r="H27" s="1086">
        <f ca="1">INDIRECT("'" &amp; $C$82 &amp; "'!G60")</f>
        <v>0</v>
      </c>
      <c r="I27" s="1087">
        <f ca="1">INDIRECT("'" &amp; $C$82 &amp; "'!I60")</f>
        <v>0</v>
      </c>
      <c r="J27" s="1088">
        <f t="shared" ca="1" si="16"/>
        <v>0</v>
      </c>
      <c r="K27" s="1081">
        <f t="shared" ca="1" si="16"/>
        <v>0</v>
      </c>
      <c r="L27" s="1081">
        <f t="shared" ca="1" si="16"/>
        <v>0</v>
      </c>
      <c r="M27" s="1082">
        <f t="shared" ca="1" si="16"/>
        <v>0</v>
      </c>
      <c r="N27" s="1088">
        <f t="shared" ca="1" si="17"/>
        <v>0</v>
      </c>
      <c r="O27" s="1081">
        <f t="shared" ca="1" si="17"/>
        <v>0</v>
      </c>
      <c r="P27" s="1081">
        <f t="shared" ca="1" si="17"/>
        <v>0</v>
      </c>
      <c r="Q27" s="1082">
        <f t="shared" ca="1" si="17"/>
        <v>0</v>
      </c>
      <c r="R27" s="1088">
        <f t="shared" ca="1" si="18"/>
        <v>0</v>
      </c>
      <c r="S27" s="1081">
        <f t="shared" ca="1" si="18"/>
        <v>0</v>
      </c>
      <c r="T27" s="1081">
        <f t="shared" ca="1" si="18"/>
        <v>0</v>
      </c>
      <c r="U27" s="1082">
        <f t="shared" ca="1" si="18"/>
        <v>0</v>
      </c>
      <c r="V27" s="1080">
        <f t="shared" ca="1" si="19"/>
        <v>0</v>
      </c>
      <c r="W27" s="1081">
        <f t="shared" ca="1" si="19"/>
        <v>0</v>
      </c>
      <c r="X27" s="1081">
        <f t="shared" ca="1" si="19"/>
        <v>0</v>
      </c>
      <c r="Y27" s="1082">
        <f t="shared" ca="1" si="19"/>
        <v>0</v>
      </c>
      <c r="Z27" s="1022"/>
      <c r="AA27" s="1022"/>
      <c r="AB27" s="1022"/>
      <c r="AC27" s="1022"/>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row>
    <row r="28" spans="1:164" s="7" customFormat="1" ht="12.75" customHeight="1">
      <c r="A28" s="152" t="s">
        <v>855</v>
      </c>
      <c r="B28" s="1089"/>
      <c r="C28" s="1089"/>
      <c r="D28" s="1090"/>
      <c r="E28" s="1091"/>
      <c r="F28" s="1092"/>
      <c r="G28" s="1092"/>
      <c r="H28" s="1092"/>
      <c r="I28" s="1093"/>
      <c r="J28" s="1094"/>
      <c r="K28" s="1095"/>
      <c r="L28" s="1095"/>
      <c r="M28" s="1096"/>
      <c r="N28" s="1094"/>
      <c r="O28" s="1095"/>
      <c r="P28" s="1095"/>
      <c r="Q28" s="1096"/>
      <c r="R28" s="1094"/>
      <c r="S28" s="1095"/>
      <c r="T28" s="1095"/>
      <c r="U28" s="1096"/>
      <c r="V28" s="1097"/>
      <c r="W28" s="1095"/>
      <c r="X28" s="1095"/>
      <c r="Y28" s="1096"/>
      <c r="Z28" s="1022"/>
      <c r="AA28" s="1022"/>
      <c r="AB28" s="1022"/>
      <c r="AC28" s="1022"/>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row>
    <row r="29" spans="1:164" s="7" customFormat="1" ht="12.75" customHeight="1">
      <c r="A29" s="998" t="s">
        <v>1341</v>
      </c>
      <c r="B29" s="1083">
        <v>1</v>
      </c>
      <c r="C29" s="1083">
        <v>1</v>
      </c>
      <c r="D29" s="1084">
        <v>1</v>
      </c>
      <c r="E29" s="1085">
        <v>1</v>
      </c>
      <c r="F29" s="1086">
        <f ca="1">INDIRECT("'" &amp; $C$82 &amp; "'!C62")</f>
        <v>0</v>
      </c>
      <c r="G29" s="1086">
        <f ca="1">INDIRECT("'" &amp; $C$82 &amp; "'!E62")</f>
        <v>0</v>
      </c>
      <c r="H29" s="1086">
        <f ca="1">INDIRECT("'" &amp; $C$82 &amp; "'!G62")</f>
        <v>0</v>
      </c>
      <c r="I29" s="1087">
        <f ca="1">INDIRECT("'" &amp; $C$82 &amp; "'!I62")</f>
        <v>0</v>
      </c>
      <c r="J29" s="1088">
        <f t="shared" ref="J29:M32" ca="1" si="20">$F29*B29</f>
        <v>0</v>
      </c>
      <c r="K29" s="1081">
        <f t="shared" ca="1" si="20"/>
        <v>0</v>
      </c>
      <c r="L29" s="1081">
        <f t="shared" ca="1" si="20"/>
        <v>0</v>
      </c>
      <c r="M29" s="1082">
        <f t="shared" ca="1" si="20"/>
        <v>0</v>
      </c>
      <c r="N29" s="1088">
        <f t="shared" ref="N29:Q32" ca="1" si="21">$G29*B29</f>
        <v>0</v>
      </c>
      <c r="O29" s="1081">
        <f t="shared" ca="1" si="21"/>
        <v>0</v>
      </c>
      <c r="P29" s="1081">
        <f t="shared" ca="1" si="21"/>
        <v>0</v>
      </c>
      <c r="Q29" s="1082">
        <f t="shared" ca="1" si="21"/>
        <v>0</v>
      </c>
      <c r="R29" s="1088">
        <f t="shared" ref="R29:U32" ca="1" si="22">$H29*B29</f>
        <v>0</v>
      </c>
      <c r="S29" s="1081">
        <f t="shared" ca="1" si="22"/>
        <v>0</v>
      </c>
      <c r="T29" s="1081">
        <f t="shared" ca="1" si="22"/>
        <v>0</v>
      </c>
      <c r="U29" s="1082">
        <f t="shared" ca="1" si="22"/>
        <v>0</v>
      </c>
      <c r="V29" s="1080">
        <f t="shared" ref="V29:Y32" ca="1" si="23">$I29*B29</f>
        <v>0</v>
      </c>
      <c r="W29" s="1081">
        <f t="shared" ca="1" si="23"/>
        <v>0</v>
      </c>
      <c r="X29" s="1081">
        <f t="shared" ca="1" si="23"/>
        <v>0</v>
      </c>
      <c r="Y29" s="1082">
        <f t="shared" ca="1" si="23"/>
        <v>0</v>
      </c>
      <c r="Z29" s="1022"/>
      <c r="AA29" s="1022"/>
      <c r="AB29" s="1022"/>
      <c r="AC29" s="1022"/>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row>
    <row r="30" spans="1:164" s="7" customFormat="1" ht="12.75" customHeight="1">
      <c r="A30" s="998" t="s">
        <v>1342</v>
      </c>
      <c r="B30" s="1083">
        <v>1</v>
      </c>
      <c r="C30" s="1083">
        <v>1</v>
      </c>
      <c r="D30" s="1084">
        <v>1</v>
      </c>
      <c r="E30" s="1085">
        <v>1</v>
      </c>
      <c r="F30" s="1086">
        <f ca="1">INDIRECT("'" &amp; $C$82 &amp; "'!C63")</f>
        <v>0</v>
      </c>
      <c r="G30" s="1086">
        <f ca="1">INDIRECT("'" &amp; $C$82 &amp; "'!E63")</f>
        <v>0</v>
      </c>
      <c r="H30" s="1086">
        <f ca="1">INDIRECT("'" &amp; $C$82 &amp; "'!G63")</f>
        <v>0</v>
      </c>
      <c r="I30" s="1087">
        <f ca="1">INDIRECT("'" &amp; $C$82 &amp; "'!I63")</f>
        <v>0</v>
      </c>
      <c r="J30" s="1088">
        <f t="shared" ca="1" si="20"/>
        <v>0</v>
      </c>
      <c r="K30" s="1081">
        <f t="shared" ca="1" si="20"/>
        <v>0</v>
      </c>
      <c r="L30" s="1081">
        <f t="shared" ca="1" si="20"/>
        <v>0</v>
      </c>
      <c r="M30" s="1082">
        <f t="shared" ca="1" si="20"/>
        <v>0</v>
      </c>
      <c r="N30" s="1088">
        <f t="shared" ca="1" si="21"/>
        <v>0</v>
      </c>
      <c r="O30" s="1081">
        <f t="shared" ca="1" si="21"/>
        <v>0</v>
      </c>
      <c r="P30" s="1081">
        <f t="shared" ca="1" si="21"/>
        <v>0</v>
      </c>
      <c r="Q30" s="1082">
        <f t="shared" ca="1" si="21"/>
        <v>0</v>
      </c>
      <c r="R30" s="1088">
        <f t="shared" ca="1" si="22"/>
        <v>0</v>
      </c>
      <c r="S30" s="1081">
        <f t="shared" ca="1" si="22"/>
        <v>0</v>
      </c>
      <c r="T30" s="1081">
        <f t="shared" ca="1" si="22"/>
        <v>0</v>
      </c>
      <c r="U30" s="1082">
        <f t="shared" ca="1" si="22"/>
        <v>0</v>
      </c>
      <c r="V30" s="1080">
        <f t="shared" ca="1" si="23"/>
        <v>0</v>
      </c>
      <c r="W30" s="1081">
        <f t="shared" ca="1" si="23"/>
        <v>0</v>
      </c>
      <c r="X30" s="1081">
        <f t="shared" ca="1" si="23"/>
        <v>0</v>
      </c>
      <c r="Y30" s="1082">
        <f t="shared" ca="1" si="23"/>
        <v>0</v>
      </c>
      <c r="Z30" s="1022"/>
      <c r="AA30" s="1022"/>
      <c r="AB30" s="1022"/>
      <c r="AC30" s="1022"/>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row>
    <row r="31" spans="1:164" s="7" customFormat="1" ht="12.75" customHeight="1">
      <c r="A31" s="996"/>
      <c r="B31" s="1083">
        <v>0</v>
      </c>
      <c r="C31" s="1083">
        <v>0</v>
      </c>
      <c r="D31" s="1084">
        <v>0</v>
      </c>
      <c r="E31" s="1085">
        <v>0</v>
      </c>
      <c r="F31" s="1086">
        <f ca="1">INDIRECT("'" &amp; $C$82 &amp; "'!C64")</f>
        <v>0</v>
      </c>
      <c r="G31" s="1086">
        <f ca="1">INDIRECT("'" &amp; $C$82 &amp; "'!E64")</f>
        <v>0</v>
      </c>
      <c r="H31" s="1086">
        <f ca="1">INDIRECT("'" &amp; $C$82 &amp; "'!G64")</f>
        <v>0</v>
      </c>
      <c r="I31" s="1087">
        <f ca="1">INDIRECT("'" &amp; $C$82 &amp; "'!I64")</f>
        <v>0</v>
      </c>
      <c r="J31" s="1088">
        <f t="shared" ca="1" si="20"/>
        <v>0</v>
      </c>
      <c r="K31" s="1081">
        <f t="shared" ca="1" si="20"/>
        <v>0</v>
      </c>
      <c r="L31" s="1081">
        <f t="shared" ca="1" si="20"/>
        <v>0</v>
      </c>
      <c r="M31" s="1082">
        <f t="shared" ca="1" si="20"/>
        <v>0</v>
      </c>
      <c r="N31" s="1088">
        <f t="shared" ca="1" si="21"/>
        <v>0</v>
      </c>
      <c r="O31" s="1081">
        <f t="shared" ca="1" si="21"/>
        <v>0</v>
      </c>
      <c r="P31" s="1081">
        <f t="shared" ca="1" si="21"/>
        <v>0</v>
      </c>
      <c r="Q31" s="1082">
        <f t="shared" ca="1" si="21"/>
        <v>0</v>
      </c>
      <c r="R31" s="1088">
        <f t="shared" ca="1" si="22"/>
        <v>0</v>
      </c>
      <c r="S31" s="1081">
        <f t="shared" ca="1" si="22"/>
        <v>0</v>
      </c>
      <c r="T31" s="1081">
        <f t="shared" ca="1" si="22"/>
        <v>0</v>
      </c>
      <c r="U31" s="1082">
        <f t="shared" ca="1" si="22"/>
        <v>0</v>
      </c>
      <c r="V31" s="1080">
        <f t="shared" ca="1" si="23"/>
        <v>0</v>
      </c>
      <c r="W31" s="1081">
        <f t="shared" ca="1" si="23"/>
        <v>0</v>
      </c>
      <c r="X31" s="1081">
        <f t="shared" ca="1" si="23"/>
        <v>0</v>
      </c>
      <c r="Y31" s="1082">
        <f t="shared" ca="1" si="23"/>
        <v>0</v>
      </c>
      <c r="Z31" s="1022"/>
      <c r="AA31" s="1022"/>
      <c r="AB31" s="1022"/>
      <c r="AC31" s="1022"/>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row>
    <row r="32" spans="1:164" s="7" customFormat="1" ht="12.75" customHeight="1">
      <c r="A32" s="996"/>
      <c r="B32" s="1083">
        <v>0</v>
      </c>
      <c r="C32" s="1083">
        <v>0</v>
      </c>
      <c r="D32" s="1084">
        <v>0</v>
      </c>
      <c r="E32" s="1085">
        <v>0</v>
      </c>
      <c r="F32" s="1086">
        <f ca="1">INDIRECT("'" &amp; $C$82 &amp; "'!C65")</f>
        <v>0</v>
      </c>
      <c r="G32" s="1086">
        <f ca="1">INDIRECT("'" &amp; $C$82 &amp; "'!E65")</f>
        <v>0</v>
      </c>
      <c r="H32" s="1086">
        <f ca="1">INDIRECT("'" &amp; $C$82 &amp; "'!G65")</f>
        <v>0</v>
      </c>
      <c r="I32" s="1087">
        <f ca="1">INDIRECT("'" &amp; $C$82 &amp; "'!I65")</f>
        <v>0</v>
      </c>
      <c r="J32" s="1088">
        <f t="shared" ca="1" si="20"/>
        <v>0</v>
      </c>
      <c r="K32" s="1081">
        <f t="shared" ca="1" si="20"/>
        <v>0</v>
      </c>
      <c r="L32" s="1081">
        <f t="shared" ca="1" si="20"/>
        <v>0</v>
      </c>
      <c r="M32" s="1082">
        <f t="shared" ca="1" si="20"/>
        <v>0</v>
      </c>
      <c r="N32" s="1088">
        <f t="shared" ca="1" si="21"/>
        <v>0</v>
      </c>
      <c r="O32" s="1081">
        <f t="shared" ca="1" si="21"/>
        <v>0</v>
      </c>
      <c r="P32" s="1081">
        <f t="shared" ca="1" si="21"/>
        <v>0</v>
      </c>
      <c r="Q32" s="1082">
        <f t="shared" ca="1" si="21"/>
        <v>0</v>
      </c>
      <c r="R32" s="1088">
        <f t="shared" ca="1" si="22"/>
        <v>0</v>
      </c>
      <c r="S32" s="1081">
        <f t="shared" ca="1" si="22"/>
        <v>0</v>
      </c>
      <c r="T32" s="1081">
        <f t="shared" ca="1" si="22"/>
        <v>0</v>
      </c>
      <c r="U32" s="1082">
        <f t="shared" ca="1" si="22"/>
        <v>0</v>
      </c>
      <c r="V32" s="1080">
        <f t="shared" ca="1" si="23"/>
        <v>0</v>
      </c>
      <c r="W32" s="1081">
        <f t="shared" ca="1" si="23"/>
        <v>0</v>
      </c>
      <c r="X32" s="1081">
        <f t="shared" ca="1" si="23"/>
        <v>0</v>
      </c>
      <c r="Y32" s="1082">
        <f t="shared" ca="1" si="23"/>
        <v>0</v>
      </c>
      <c r="Z32" s="1022"/>
      <c r="AA32" s="1022"/>
      <c r="AB32" s="1022"/>
      <c r="AC32" s="1022"/>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row>
    <row r="33" spans="1:164" s="7" customFormat="1" ht="12.75" customHeight="1">
      <c r="A33" s="152" t="s">
        <v>857</v>
      </c>
      <c r="B33" s="1089"/>
      <c r="C33" s="1089"/>
      <c r="D33" s="1090"/>
      <c r="E33" s="1091"/>
      <c r="F33" s="1092"/>
      <c r="G33" s="1092"/>
      <c r="H33" s="1092"/>
      <c r="I33" s="1093"/>
      <c r="J33" s="1094"/>
      <c r="K33" s="1095"/>
      <c r="L33" s="1095"/>
      <c r="M33" s="1096"/>
      <c r="N33" s="1094"/>
      <c r="O33" s="1095"/>
      <c r="P33" s="1095"/>
      <c r="Q33" s="1096"/>
      <c r="R33" s="1094"/>
      <c r="S33" s="1095"/>
      <c r="T33" s="1095"/>
      <c r="U33" s="1096"/>
      <c r="V33" s="1097"/>
      <c r="W33" s="1095"/>
      <c r="X33" s="1095"/>
      <c r="Y33" s="1096"/>
      <c r="Z33" s="1022"/>
      <c r="AA33" s="1022"/>
      <c r="AB33" s="1022"/>
      <c r="AC33" s="1022"/>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row>
    <row r="34" spans="1:164" s="7" customFormat="1" ht="12.75" customHeight="1">
      <c r="A34" s="996" t="s">
        <v>1343</v>
      </c>
      <c r="B34" s="1083">
        <v>1</v>
      </c>
      <c r="C34" s="1083">
        <v>1</v>
      </c>
      <c r="D34" s="1084">
        <v>1</v>
      </c>
      <c r="E34" s="1085">
        <v>1</v>
      </c>
      <c r="F34" s="1086">
        <f ca="1">INDIRECT("'" &amp; $C$82 &amp; "'!C67")</f>
        <v>0</v>
      </c>
      <c r="G34" s="1086">
        <f ca="1">INDIRECT("'" &amp; $C$82 &amp; "'!E67")</f>
        <v>0</v>
      </c>
      <c r="H34" s="1086">
        <f ca="1">INDIRECT("'" &amp; $C$82 &amp; "'!G67")</f>
        <v>0</v>
      </c>
      <c r="I34" s="1087">
        <f ca="1">INDIRECT("'" &amp; $C$82 &amp; "'!I67")</f>
        <v>0</v>
      </c>
      <c r="J34" s="1088">
        <f ca="1">$F34*B34</f>
        <v>0</v>
      </c>
      <c r="K34" s="1081">
        <f ca="1">$F34*C34</f>
        <v>0</v>
      </c>
      <c r="L34" s="1081">
        <f ca="1">$F34*D34</f>
        <v>0</v>
      </c>
      <c r="M34" s="1082">
        <f ca="1">$F34*E34</f>
        <v>0</v>
      </c>
      <c r="N34" s="1088">
        <f ca="1">$G34*B34</f>
        <v>0</v>
      </c>
      <c r="O34" s="1081">
        <f ca="1">$G34*C34</f>
        <v>0</v>
      </c>
      <c r="P34" s="1081">
        <f ca="1">$G34*D34</f>
        <v>0</v>
      </c>
      <c r="Q34" s="1082">
        <f ca="1">$G34*E34</f>
        <v>0</v>
      </c>
      <c r="R34" s="1088">
        <f ca="1">$H34*B34</f>
        <v>0</v>
      </c>
      <c r="S34" s="1081">
        <f ca="1">$H34*C34</f>
        <v>0</v>
      </c>
      <c r="T34" s="1081">
        <f ca="1">$H34*D34</f>
        <v>0</v>
      </c>
      <c r="U34" s="1082">
        <f ca="1">$H34*E34</f>
        <v>0</v>
      </c>
      <c r="V34" s="1080">
        <f ca="1">$I34*B34</f>
        <v>0</v>
      </c>
      <c r="W34" s="1081">
        <f ca="1">$I34*C34</f>
        <v>0</v>
      </c>
      <c r="X34" s="1081">
        <f ca="1">$I34*D34</f>
        <v>0</v>
      </c>
      <c r="Y34" s="1082">
        <f ca="1">$I34*E34</f>
        <v>0</v>
      </c>
      <c r="Z34" s="1022"/>
      <c r="AA34" s="1022"/>
      <c r="AB34" s="1022"/>
      <c r="AC34" s="1022"/>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row>
    <row r="35" spans="1:164" s="7" customFormat="1" ht="12.75" customHeight="1">
      <c r="A35" s="996" t="s">
        <v>1344</v>
      </c>
      <c r="B35" s="1083">
        <v>2</v>
      </c>
      <c r="C35" s="1083">
        <v>2</v>
      </c>
      <c r="D35" s="1084">
        <v>1</v>
      </c>
      <c r="E35" s="1085">
        <v>1</v>
      </c>
      <c r="F35" s="1086">
        <f ca="1">INDIRECT("'" &amp; $C$82 &amp; "'!C68")</f>
        <v>0</v>
      </c>
      <c r="G35" s="1086">
        <f ca="1">INDIRECT("'" &amp; $C$82 &amp; "'!E68")</f>
        <v>0</v>
      </c>
      <c r="H35" s="1086">
        <f ca="1">INDIRECT("'" &amp; $C$82 &amp; "'!G68")</f>
        <v>0</v>
      </c>
      <c r="I35" s="1087">
        <f ca="1">INDIRECT("'" &amp; $C$82 &amp; "'!I68")</f>
        <v>0</v>
      </c>
      <c r="J35" s="1088">
        <f t="shared" ref="J35:J40" ca="1" si="24">$F35*B35</f>
        <v>0</v>
      </c>
      <c r="K35" s="1081">
        <f t="shared" ref="K35:K40" ca="1" si="25">$F35*C35</f>
        <v>0</v>
      </c>
      <c r="L35" s="1081">
        <f t="shared" ref="L35:L40" ca="1" si="26">$F35*D35</f>
        <v>0</v>
      </c>
      <c r="M35" s="1082">
        <f t="shared" ref="M35:M40" ca="1" si="27">$F35*E35</f>
        <v>0</v>
      </c>
      <c r="N35" s="1088">
        <f t="shared" ref="N35:N40" ca="1" si="28">$G35*B35</f>
        <v>0</v>
      </c>
      <c r="O35" s="1081">
        <f t="shared" ref="O35:O40" ca="1" si="29">$G35*C35</f>
        <v>0</v>
      </c>
      <c r="P35" s="1081">
        <f t="shared" ref="P35:P40" ca="1" si="30">$G35*D35</f>
        <v>0</v>
      </c>
      <c r="Q35" s="1082">
        <f t="shared" ref="Q35:Q40" ca="1" si="31">$G35*E35</f>
        <v>0</v>
      </c>
      <c r="R35" s="1088">
        <f t="shared" ref="R35:R40" ca="1" si="32">$H35*B35</f>
        <v>0</v>
      </c>
      <c r="S35" s="1081">
        <f t="shared" ref="S35:S40" ca="1" si="33">$H35*C35</f>
        <v>0</v>
      </c>
      <c r="T35" s="1081">
        <f t="shared" ref="T35:T40" ca="1" si="34">$H35*D35</f>
        <v>0</v>
      </c>
      <c r="U35" s="1082">
        <f t="shared" ref="U35:U40" ca="1" si="35">$H35*E35</f>
        <v>0</v>
      </c>
      <c r="V35" s="1080">
        <f t="shared" ref="V35:V40" ca="1" si="36">$I35*B35</f>
        <v>0</v>
      </c>
      <c r="W35" s="1081">
        <f t="shared" ref="W35:W40" ca="1" si="37">$I35*C35</f>
        <v>0</v>
      </c>
      <c r="X35" s="1081">
        <f t="shared" ref="X35:X40" ca="1" si="38">$I35*D35</f>
        <v>0</v>
      </c>
      <c r="Y35" s="1082">
        <f t="shared" ref="Y35:Y40" ca="1" si="39">$I35*E35</f>
        <v>0</v>
      </c>
      <c r="Z35" s="1022"/>
      <c r="AA35" s="1022"/>
      <c r="AB35" s="1022"/>
      <c r="AC35" s="1022"/>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row>
    <row r="36" spans="1:164" s="147" customFormat="1" ht="12.75" customHeight="1">
      <c r="A36" s="996" t="s">
        <v>1345</v>
      </c>
      <c r="B36" s="1083">
        <v>2</v>
      </c>
      <c r="C36" s="1083">
        <v>2</v>
      </c>
      <c r="D36" s="1084">
        <v>1</v>
      </c>
      <c r="E36" s="1085">
        <v>2</v>
      </c>
      <c r="F36" s="1086">
        <f ca="1">INDIRECT("'" &amp; $C$82 &amp; "'!C69")</f>
        <v>0</v>
      </c>
      <c r="G36" s="1086">
        <f ca="1">INDIRECT("'" &amp; $C$82 &amp; "'!E69")</f>
        <v>0</v>
      </c>
      <c r="H36" s="1086">
        <f ca="1">INDIRECT("'" &amp; $C$82 &amp; "'!G69")</f>
        <v>0</v>
      </c>
      <c r="I36" s="1087">
        <f ca="1">INDIRECT("'" &amp; $C$82 &amp; "'!I69")</f>
        <v>0</v>
      </c>
      <c r="J36" s="1088">
        <f t="shared" ca="1" si="24"/>
        <v>0</v>
      </c>
      <c r="K36" s="1081">
        <f t="shared" ca="1" si="25"/>
        <v>0</v>
      </c>
      <c r="L36" s="1081">
        <f t="shared" ca="1" si="26"/>
        <v>0</v>
      </c>
      <c r="M36" s="1082">
        <f t="shared" ca="1" si="27"/>
        <v>0</v>
      </c>
      <c r="N36" s="1088">
        <f t="shared" ca="1" si="28"/>
        <v>0</v>
      </c>
      <c r="O36" s="1081">
        <f t="shared" ca="1" si="29"/>
        <v>0</v>
      </c>
      <c r="P36" s="1081">
        <f t="shared" ca="1" si="30"/>
        <v>0</v>
      </c>
      <c r="Q36" s="1082">
        <f t="shared" ca="1" si="31"/>
        <v>0</v>
      </c>
      <c r="R36" s="1088">
        <f t="shared" ca="1" si="32"/>
        <v>0</v>
      </c>
      <c r="S36" s="1081">
        <f t="shared" ca="1" si="33"/>
        <v>0</v>
      </c>
      <c r="T36" s="1081">
        <f t="shared" ca="1" si="34"/>
        <v>0</v>
      </c>
      <c r="U36" s="1082">
        <f t="shared" ca="1" si="35"/>
        <v>0</v>
      </c>
      <c r="V36" s="1080">
        <f t="shared" ca="1" si="36"/>
        <v>0</v>
      </c>
      <c r="W36" s="1081">
        <f t="shared" ca="1" si="37"/>
        <v>0</v>
      </c>
      <c r="X36" s="1081">
        <f t="shared" ca="1" si="38"/>
        <v>0</v>
      </c>
      <c r="Y36" s="1082">
        <f t="shared" ca="1" si="39"/>
        <v>0</v>
      </c>
      <c r="Z36" s="1022"/>
      <c r="AA36" s="1022"/>
      <c r="AB36" s="1022"/>
      <c r="AC36" s="1022"/>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row>
    <row r="37" spans="1:164" s="7" customFormat="1" ht="12.75" customHeight="1">
      <c r="A37" s="996" t="s">
        <v>1346</v>
      </c>
      <c r="B37" s="1083">
        <v>3</v>
      </c>
      <c r="C37" s="1083">
        <v>3</v>
      </c>
      <c r="D37" s="1084">
        <v>1</v>
      </c>
      <c r="E37" s="1085">
        <v>1</v>
      </c>
      <c r="F37" s="1086">
        <f ca="1">INDIRECT("'" &amp; $C$82 &amp; "'!C70")</f>
        <v>0</v>
      </c>
      <c r="G37" s="1086">
        <f ca="1">INDIRECT("'" &amp; $C$82 &amp; "'!E70")</f>
        <v>0</v>
      </c>
      <c r="H37" s="1086">
        <f ca="1">INDIRECT("'" &amp; $C$82 &amp; "'!G70")</f>
        <v>0</v>
      </c>
      <c r="I37" s="1087">
        <f ca="1">INDIRECT("'" &amp; $C$82 &amp; "'!I70")</f>
        <v>0</v>
      </c>
      <c r="J37" s="1088">
        <f t="shared" ca="1" si="24"/>
        <v>0</v>
      </c>
      <c r="K37" s="1081">
        <f t="shared" ca="1" si="25"/>
        <v>0</v>
      </c>
      <c r="L37" s="1081">
        <f t="shared" ca="1" si="26"/>
        <v>0</v>
      </c>
      <c r="M37" s="1082">
        <f t="shared" ca="1" si="27"/>
        <v>0</v>
      </c>
      <c r="N37" s="1088">
        <f t="shared" ca="1" si="28"/>
        <v>0</v>
      </c>
      <c r="O37" s="1081">
        <f t="shared" ca="1" si="29"/>
        <v>0</v>
      </c>
      <c r="P37" s="1081">
        <f t="shared" ca="1" si="30"/>
        <v>0</v>
      </c>
      <c r="Q37" s="1082">
        <f t="shared" ca="1" si="31"/>
        <v>0</v>
      </c>
      <c r="R37" s="1088">
        <f t="shared" ca="1" si="32"/>
        <v>0</v>
      </c>
      <c r="S37" s="1081">
        <f t="shared" ca="1" si="33"/>
        <v>0</v>
      </c>
      <c r="T37" s="1081">
        <f t="shared" ca="1" si="34"/>
        <v>0</v>
      </c>
      <c r="U37" s="1082">
        <f t="shared" ca="1" si="35"/>
        <v>0</v>
      </c>
      <c r="V37" s="1080">
        <f t="shared" ca="1" si="36"/>
        <v>0</v>
      </c>
      <c r="W37" s="1081">
        <f t="shared" ca="1" si="37"/>
        <v>0</v>
      </c>
      <c r="X37" s="1081">
        <f t="shared" ca="1" si="38"/>
        <v>0</v>
      </c>
      <c r="Y37" s="1082">
        <f t="shared" ca="1" si="39"/>
        <v>0</v>
      </c>
      <c r="Z37" s="1022"/>
      <c r="AA37" s="1022"/>
      <c r="AB37" s="1022"/>
      <c r="AC37" s="1022"/>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row>
    <row r="38" spans="1:164" s="7" customFormat="1" ht="12.75" customHeight="1">
      <c r="A38" s="996" t="s">
        <v>1347</v>
      </c>
      <c r="B38" s="1083">
        <v>3</v>
      </c>
      <c r="C38" s="1083">
        <v>3</v>
      </c>
      <c r="D38" s="1084">
        <v>1</v>
      </c>
      <c r="E38" s="1085">
        <v>1</v>
      </c>
      <c r="F38" s="1086">
        <f ca="1">INDIRECT("'" &amp; $C$82 &amp; "'!C71")</f>
        <v>0</v>
      </c>
      <c r="G38" s="1086">
        <f ca="1">INDIRECT("'" &amp; $C$82 &amp; "'!E71")</f>
        <v>0</v>
      </c>
      <c r="H38" s="1086">
        <f ca="1">INDIRECT("'" &amp; $C$82 &amp; "'!G71")</f>
        <v>0</v>
      </c>
      <c r="I38" s="1087">
        <f ca="1">INDIRECT("'" &amp; $C$82 &amp; "'!I71")</f>
        <v>0</v>
      </c>
      <c r="J38" s="1088">
        <f t="shared" ca="1" si="24"/>
        <v>0</v>
      </c>
      <c r="K38" s="1081">
        <f t="shared" ca="1" si="25"/>
        <v>0</v>
      </c>
      <c r="L38" s="1081">
        <f t="shared" ca="1" si="26"/>
        <v>0</v>
      </c>
      <c r="M38" s="1082">
        <f t="shared" ca="1" si="27"/>
        <v>0</v>
      </c>
      <c r="N38" s="1088">
        <f t="shared" ca="1" si="28"/>
        <v>0</v>
      </c>
      <c r="O38" s="1081">
        <f t="shared" ca="1" si="29"/>
        <v>0</v>
      </c>
      <c r="P38" s="1081">
        <f t="shared" ca="1" si="30"/>
        <v>0</v>
      </c>
      <c r="Q38" s="1082">
        <f t="shared" ca="1" si="31"/>
        <v>0</v>
      </c>
      <c r="R38" s="1088">
        <f t="shared" ca="1" si="32"/>
        <v>0</v>
      </c>
      <c r="S38" s="1081">
        <f t="shared" ca="1" si="33"/>
        <v>0</v>
      </c>
      <c r="T38" s="1081">
        <f t="shared" ca="1" si="34"/>
        <v>0</v>
      </c>
      <c r="U38" s="1082">
        <f t="shared" ca="1" si="35"/>
        <v>0</v>
      </c>
      <c r="V38" s="1080">
        <f t="shared" ca="1" si="36"/>
        <v>0</v>
      </c>
      <c r="W38" s="1081">
        <f t="shared" ca="1" si="37"/>
        <v>0</v>
      </c>
      <c r="X38" s="1081">
        <f t="shared" ca="1" si="38"/>
        <v>0</v>
      </c>
      <c r="Y38" s="1082">
        <f t="shared" ca="1" si="39"/>
        <v>0</v>
      </c>
      <c r="Z38" s="1022"/>
      <c r="AA38" s="1022"/>
      <c r="AB38" s="1022"/>
      <c r="AC38" s="1022"/>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row>
    <row r="39" spans="1:164" s="7" customFormat="1" ht="12.75" customHeight="1">
      <c r="A39" s="996" t="s">
        <v>1348</v>
      </c>
      <c r="B39" s="1083">
        <v>3</v>
      </c>
      <c r="C39" s="1083">
        <v>3</v>
      </c>
      <c r="D39" s="1084">
        <v>1</v>
      </c>
      <c r="E39" s="1085">
        <v>1</v>
      </c>
      <c r="F39" s="1086">
        <f ca="1">INDIRECT("'" &amp; $C$82 &amp; "'!C72")</f>
        <v>0</v>
      </c>
      <c r="G39" s="1086">
        <f ca="1">INDIRECT("'" &amp; $C$82 &amp; "'!E72")</f>
        <v>0</v>
      </c>
      <c r="H39" s="1086">
        <f ca="1">INDIRECT("'" &amp; $C$82 &amp; "'!G72")</f>
        <v>0</v>
      </c>
      <c r="I39" s="1087">
        <f ca="1">INDIRECT("'" &amp; $C$82 &amp; "'!I72")</f>
        <v>0</v>
      </c>
      <c r="J39" s="1088">
        <f t="shared" ca="1" si="24"/>
        <v>0</v>
      </c>
      <c r="K39" s="1081">
        <f t="shared" ca="1" si="25"/>
        <v>0</v>
      </c>
      <c r="L39" s="1081">
        <f t="shared" ca="1" si="26"/>
        <v>0</v>
      </c>
      <c r="M39" s="1082">
        <f t="shared" ca="1" si="27"/>
        <v>0</v>
      </c>
      <c r="N39" s="1088">
        <f t="shared" ca="1" si="28"/>
        <v>0</v>
      </c>
      <c r="O39" s="1081">
        <f ca="1">$G39*C39</f>
        <v>0</v>
      </c>
      <c r="P39" s="1081">
        <f t="shared" ca="1" si="30"/>
        <v>0</v>
      </c>
      <c r="Q39" s="1082">
        <f t="shared" ca="1" si="31"/>
        <v>0</v>
      </c>
      <c r="R39" s="1088">
        <f t="shared" ca="1" si="32"/>
        <v>0</v>
      </c>
      <c r="S39" s="1081">
        <f t="shared" ca="1" si="33"/>
        <v>0</v>
      </c>
      <c r="T39" s="1081">
        <f t="shared" ca="1" si="34"/>
        <v>0</v>
      </c>
      <c r="U39" s="1082">
        <f t="shared" ca="1" si="35"/>
        <v>0</v>
      </c>
      <c r="V39" s="1080">
        <f t="shared" ca="1" si="36"/>
        <v>0</v>
      </c>
      <c r="W39" s="1081">
        <f t="shared" ca="1" si="37"/>
        <v>0</v>
      </c>
      <c r="X39" s="1081">
        <f t="shared" ca="1" si="38"/>
        <v>0</v>
      </c>
      <c r="Y39" s="1082">
        <f t="shared" ca="1" si="39"/>
        <v>0</v>
      </c>
      <c r="Z39" s="1022"/>
      <c r="AA39" s="1022"/>
      <c r="AB39" s="1022"/>
      <c r="AC39" s="1022"/>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row>
    <row r="40" spans="1:164" s="7" customFormat="1" ht="12.75" customHeight="1">
      <c r="A40" s="996"/>
      <c r="B40" s="1083">
        <v>0</v>
      </c>
      <c r="C40" s="1083">
        <v>0</v>
      </c>
      <c r="D40" s="1084">
        <v>0</v>
      </c>
      <c r="E40" s="1085">
        <v>0</v>
      </c>
      <c r="F40" s="1086">
        <f ca="1">INDIRECT("'" &amp; $C$82 &amp; "'!C73")</f>
        <v>0</v>
      </c>
      <c r="G40" s="1086">
        <f ca="1">INDIRECT("'" &amp; $C$82 &amp; "'!E73")</f>
        <v>0</v>
      </c>
      <c r="H40" s="1086">
        <f ca="1">INDIRECT("'" &amp; $C$82 &amp; "'!G73")</f>
        <v>0</v>
      </c>
      <c r="I40" s="1087">
        <f ca="1">INDIRECT("'" &amp; $C$82 &amp; "'!I73")</f>
        <v>0</v>
      </c>
      <c r="J40" s="1088">
        <f t="shared" ca="1" si="24"/>
        <v>0</v>
      </c>
      <c r="K40" s="1081">
        <f t="shared" ca="1" si="25"/>
        <v>0</v>
      </c>
      <c r="L40" s="1081">
        <f t="shared" ca="1" si="26"/>
        <v>0</v>
      </c>
      <c r="M40" s="1082">
        <f t="shared" ca="1" si="27"/>
        <v>0</v>
      </c>
      <c r="N40" s="1088">
        <f t="shared" ca="1" si="28"/>
        <v>0</v>
      </c>
      <c r="O40" s="1081">
        <f t="shared" ca="1" si="29"/>
        <v>0</v>
      </c>
      <c r="P40" s="1081">
        <f t="shared" ca="1" si="30"/>
        <v>0</v>
      </c>
      <c r="Q40" s="1082">
        <f t="shared" ca="1" si="31"/>
        <v>0</v>
      </c>
      <c r="R40" s="1088">
        <f t="shared" ca="1" si="32"/>
        <v>0</v>
      </c>
      <c r="S40" s="1081">
        <f t="shared" ca="1" si="33"/>
        <v>0</v>
      </c>
      <c r="T40" s="1081">
        <f t="shared" ca="1" si="34"/>
        <v>0</v>
      </c>
      <c r="U40" s="1082">
        <f t="shared" ca="1" si="35"/>
        <v>0</v>
      </c>
      <c r="V40" s="1080">
        <f t="shared" ca="1" si="36"/>
        <v>0</v>
      </c>
      <c r="W40" s="1081">
        <f t="shared" ca="1" si="37"/>
        <v>0</v>
      </c>
      <c r="X40" s="1081">
        <f t="shared" ca="1" si="38"/>
        <v>0</v>
      </c>
      <c r="Y40" s="1082">
        <f t="shared" ca="1" si="39"/>
        <v>0</v>
      </c>
      <c r="Z40" s="1022"/>
      <c r="AA40" s="1022"/>
      <c r="AB40" s="1022"/>
      <c r="AC40" s="1022"/>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row>
    <row r="41" spans="1:164" s="147" customFormat="1" ht="12.75" customHeight="1">
      <c r="A41" s="152" t="s">
        <v>873</v>
      </c>
      <c r="B41" s="1089"/>
      <c r="C41" s="1089"/>
      <c r="D41" s="1090"/>
      <c r="E41" s="1091"/>
      <c r="F41" s="1092"/>
      <c r="G41" s="1092"/>
      <c r="H41" s="1092"/>
      <c r="I41" s="1093"/>
      <c r="J41" s="1094"/>
      <c r="K41" s="1095"/>
      <c r="L41" s="1095"/>
      <c r="M41" s="1096"/>
      <c r="N41" s="1094"/>
      <c r="O41" s="1095"/>
      <c r="P41" s="1095"/>
      <c r="Q41" s="1096"/>
      <c r="R41" s="1094"/>
      <c r="S41" s="1095"/>
      <c r="T41" s="1095"/>
      <c r="U41" s="1096"/>
      <c r="V41" s="1097"/>
      <c r="W41" s="1095"/>
      <c r="X41" s="1095"/>
      <c r="Y41" s="1096"/>
      <c r="Z41" s="1022"/>
      <c r="AA41" s="1022"/>
      <c r="AB41" s="1022"/>
      <c r="AC41" s="1022"/>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row>
    <row r="42" spans="1:164" s="7" customFormat="1" ht="12.75" customHeight="1">
      <c r="A42" s="996"/>
      <c r="B42" s="1083">
        <v>0</v>
      </c>
      <c r="C42" s="1083">
        <v>0</v>
      </c>
      <c r="D42" s="1084">
        <v>0</v>
      </c>
      <c r="E42" s="1085">
        <v>0</v>
      </c>
      <c r="F42" s="1086">
        <f ca="1">INDIRECT("'" &amp; $C$82 &amp; "'!C75")</f>
        <v>0</v>
      </c>
      <c r="G42" s="1086">
        <f ca="1">INDIRECT("'" &amp; $C$82 &amp; "'!E75")</f>
        <v>0</v>
      </c>
      <c r="H42" s="1086">
        <f ca="1">INDIRECT("'" &amp; $C$82 &amp; "'!G75")</f>
        <v>0</v>
      </c>
      <c r="I42" s="1087">
        <f ca="1">INDIRECT("'" &amp; $C$82 &amp; "'!I75")</f>
        <v>0</v>
      </c>
      <c r="J42" s="1088">
        <f t="shared" ref="J42:M45" ca="1" si="40">$F42*B42</f>
        <v>0</v>
      </c>
      <c r="K42" s="1081">
        <f t="shared" ca="1" si="40"/>
        <v>0</v>
      </c>
      <c r="L42" s="1081">
        <f t="shared" ca="1" si="40"/>
        <v>0</v>
      </c>
      <c r="M42" s="1082">
        <f t="shared" ca="1" si="40"/>
        <v>0</v>
      </c>
      <c r="N42" s="1088">
        <f t="shared" ref="N42:Q45" ca="1" si="41">$G42*B42</f>
        <v>0</v>
      </c>
      <c r="O42" s="1081">
        <f t="shared" ca="1" si="41"/>
        <v>0</v>
      </c>
      <c r="P42" s="1081">
        <f t="shared" ca="1" si="41"/>
        <v>0</v>
      </c>
      <c r="Q42" s="1082">
        <f t="shared" ca="1" si="41"/>
        <v>0</v>
      </c>
      <c r="R42" s="1088">
        <f t="shared" ref="R42:U45" ca="1" si="42">$H42*B42</f>
        <v>0</v>
      </c>
      <c r="S42" s="1081">
        <f t="shared" ca="1" si="42"/>
        <v>0</v>
      </c>
      <c r="T42" s="1081">
        <f t="shared" ca="1" si="42"/>
        <v>0</v>
      </c>
      <c r="U42" s="1082">
        <f t="shared" ca="1" si="42"/>
        <v>0</v>
      </c>
      <c r="V42" s="1080">
        <f t="shared" ref="V42:Y45" ca="1" si="43">$I42*B42</f>
        <v>0</v>
      </c>
      <c r="W42" s="1081">
        <f t="shared" ca="1" si="43"/>
        <v>0</v>
      </c>
      <c r="X42" s="1081">
        <f t="shared" ca="1" si="43"/>
        <v>0</v>
      </c>
      <c r="Y42" s="1082">
        <f t="shared" ca="1" si="43"/>
        <v>0</v>
      </c>
      <c r="Z42" s="1022"/>
      <c r="AA42" s="1022"/>
      <c r="AB42" s="1022"/>
      <c r="AC42" s="1022"/>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row>
    <row r="43" spans="1:164" s="7" customFormat="1" ht="12.75" customHeight="1">
      <c r="A43" s="996"/>
      <c r="B43" s="1083">
        <v>3</v>
      </c>
      <c r="C43" s="1083">
        <v>0</v>
      </c>
      <c r="D43" s="1084">
        <v>0</v>
      </c>
      <c r="E43" s="1085">
        <v>0</v>
      </c>
      <c r="F43" s="1086">
        <f ca="1">INDIRECT("'" &amp; $C$82 &amp; "'!C76")</f>
        <v>0</v>
      </c>
      <c r="G43" s="1086">
        <f ca="1">INDIRECT("'" &amp; $C$82 &amp; "'!E76")</f>
        <v>0</v>
      </c>
      <c r="H43" s="1086">
        <f ca="1">INDIRECT("'" &amp; $C$82 &amp; "'!G76")</f>
        <v>0</v>
      </c>
      <c r="I43" s="1087">
        <f ca="1">INDIRECT("'" &amp; $C$82 &amp; "'!I76")</f>
        <v>0</v>
      </c>
      <c r="J43" s="1088">
        <f t="shared" ca="1" si="40"/>
        <v>0</v>
      </c>
      <c r="K43" s="1081">
        <f t="shared" ca="1" si="40"/>
        <v>0</v>
      </c>
      <c r="L43" s="1081">
        <f t="shared" ca="1" si="40"/>
        <v>0</v>
      </c>
      <c r="M43" s="1082">
        <f t="shared" ca="1" si="40"/>
        <v>0</v>
      </c>
      <c r="N43" s="1088">
        <f t="shared" ca="1" si="41"/>
        <v>0</v>
      </c>
      <c r="O43" s="1081">
        <f t="shared" ca="1" si="41"/>
        <v>0</v>
      </c>
      <c r="P43" s="1081">
        <f t="shared" ca="1" si="41"/>
        <v>0</v>
      </c>
      <c r="Q43" s="1082">
        <f t="shared" ca="1" si="41"/>
        <v>0</v>
      </c>
      <c r="R43" s="1088">
        <f t="shared" ca="1" si="42"/>
        <v>0</v>
      </c>
      <c r="S43" s="1081">
        <f t="shared" ca="1" si="42"/>
        <v>0</v>
      </c>
      <c r="T43" s="1081">
        <f t="shared" ca="1" si="42"/>
        <v>0</v>
      </c>
      <c r="U43" s="1082">
        <f t="shared" ca="1" si="42"/>
        <v>0</v>
      </c>
      <c r="V43" s="1080">
        <f t="shared" ca="1" si="43"/>
        <v>0</v>
      </c>
      <c r="W43" s="1081">
        <f t="shared" ca="1" si="43"/>
        <v>0</v>
      </c>
      <c r="X43" s="1081">
        <f t="shared" ca="1" si="43"/>
        <v>0</v>
      </c>
      <c r="Y43" s="1082">
        <f t="shared" ca="1" si="43"/>
        <v>0</v>
      </c>
      <c r="Z43" s="1022"/>
      <c r="AA43" s="1022"/>
      <c r="AB43" s="1022"/>
      <c r="AC43" s="1022"/>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row>
    <row r="44" spans="1:164" s="147" customFormat="1" ht="12.75" customHeight="1">
      <c r="A44" s="996"/>
      <c r="B44" s="1083">
        <v>0</v>
      </c>
      <c r="C44" s="1083">
        <v>0</v>
      </c>
      <c r="D44" s="1084">
        <v>0</v>
      </c>
      <c r="E44" s="1085">
        <v>0</v>
      </c>
      <c r="F44" s="1086">
        <f ca="1">INDIRECT("'" &amp; $C$82 &amp; "'!C77")</f>
        <v>0</v>
      </c>
      <c r="G44" s="1086">
        <f ca="1">INDIRECT("'" &amp; $C$82 &amp; "'!E77")</f>
        <v>0</v>
      </c>
      <c r="H44" s="1086">
        <f ca="1">INDIRECT("'" &amp; $C$82 &amp; "'!G77")</f>
        <v>0</v>
      </c>
      <c r="I44" s="1087">
        <f ca="1">INDIRECT("'" &amp; $C$82 &amp; "'!I77")</f>
        <v>0</v>
      </c>
      <c r="J44" s="1088">
        <f t="shared" ca="1" si="40"/>
        <v>0</v>
      </c>
      <c r="K44" s="1081">
        <f t="shared" ca="1" si="40"/>
        <v>0</v>
      </c>
      <c r="L44" s="1081">
        <f t="shared" ca="1" si="40"/>
        <v>0</v>
      </c>
      <c r="M44" s="1082">
        <f t="shared" ca="1" si="40"/>
        <v>0</v>
      </c>
      <c r="N44" s="1088">
        <f t="shared" ca="1" si="41"/>
        <v>0</v>
      </c>
      <c r="O44" s="1081">
        <f t="shared" ca="1" si="41"/>
        <v>0</v>
      </c>
      <c r="P44" s="1081">
        <f t="shared" ca="1" si="41"/>
        <v>0</v>
      </c>
      <c r="Q44" s="1082">
        <f t="shared" ca="1" si="41"/>
        <v>0</v>
      </c>
      <c r="R44" s="1088">
        <f t="shared" ca="1" si="42"/>
        <v>0</v>
      </c>
      <c r="S44" s="1081">
        <f t="shared" ca="1" si="42"/>
        <v>0</v>
      </c>
      <c r="T44" s="1081">
        <f t="shared" ca="1" si="42"/>
        <v>0</v>
      </c>
      <c r="U44" s="1082">
        <f t="shared" ca="1" si="42"/>
        <v>0</v>
      </c>
      <c r="V44" s="1080">
        <f t="shared" ca="1" si="43"/>
        <v>0</v>
      </c>
      <c r="W44" s="1081">
        <f t="shared" ca="1" si="43"/>
        <v>0</v>
      </c>
      <c r="X44" s="1081">
        <f t="shared" ca="1" si="43"/>
        <v>0</v>
      </c>
      <c r="Y44" s="1082">
        <f t="shared" ca="1" si="43"/>
        <v>0</v>
      </c>
      <c r="Z44" s="1022"/>
      <c r="AA44" s="1022"/>
      <c r="AB44" s="1022"/>
      <c r="AC44" s="1022"/>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row>
    <row r="45" spans="1:164" s="7" customFormat="1" ht="12.75" customHeight="1">
      <c r="A45" s="996"/>
      <c r="B45" s="1083">
        <v>0</v>
      </c>
      <c r="C45" s="1083">
        <v>0</v>
      </c>
      <c r="D45" s="1084">
        <v>0</v>
      </c>
      <c r="E45" s="1085">
        <v>0</v>
      </c>
      <c r="F45" s="1086">
        <f ca="1">INDIRECT("'" &amp; $C$82 &amp; "'!C78")</f>
        <v>0</v>
      </c>
      <c r="G45" s="1086">
        <f ca="1">INDIRECT("'" &amp; $C$82 &amp; "'!E78")</f>
        <v>0</v>
      </c>
      <c r="H45" s="1086">
        <f ca="1">INDIRECT("'" &amp; $C$82 &amp; "'!G78")</f>
        <v>0</v>
      </c>
      <c r="I45" s="1087">
        <f ca="1">INDIRECT("'" &amp; $C$82 &amp; "'!I78")</f>
        <v>0</v>
      </c>
      <c r="J45" s="1088">
        <f t="shared" ca="1" si="40"/>
        <v>0</v>
      </c>
      <c r="K45" s="1081">
        <f t="shared" ca="1" si="40"/>
        <v>0</v>
      </c>
      <c r="L45" s="1081">
        <f t="shared" ca="1" si="40"/>
        <v>0</v>
      </c>
      <c r="M45" s="1082">
        <f t="shared" ca="1" si="40"/>
        <v>0</v>
      </c>
      <c r="N45" s="1088">
        <f t="shared" ca="1" si="41"/>
        <v>0</v>
      </c>
      <c r="O45" s="1081">
        <f t="shared" ca="1" si="41"/>
        <v>0</v>
      </c>
      <c r="P45" s="1081">
        <f t="shared" ca="1" si="41"/>
        <v>0</v>
      </c>
      <c r="Q45" s="1082">
        <f t="shared" ca="1" si="41"/>
        <v>0</v>
      </c>
      <c r="R45" s="1088">
        <f t="shared" ca="1" si="42"/>
        <v>0</v>
      </c>
      <c r="S45" s="1081">
        <f t="shared" ca="1" si="42"/>
        <v>0</v>
      </c>
      <c r="T45" s="1081">
        <f t="shared" ca="1" si="42"/>
        <v>0</v>
      </c>
      <c r="U45" s="1082">
        <f t="shared" ca="1" si="42"/>
        <v>0</v>
      </c>
      <c r="V45" s="1080">
        <f t="shared" ca="1" si="43"/>
        <v>0</v>
      </c>
      <c r="W45" s="1081">
        <f t="shared" ca="1" si="43"/>
        <v>0</v>
      </c>
      <c r="X45" s="1081">
        <f t="shared" ca="1" si="43"/>
        <v>0</v>
      </c>
      <c r="Y45" s="1082">
        <f t="shared" ca="1" si="43"/>
        <v>0</v>
      </c>
      <c r="Z45" s="1022"/>
      <c r="AA45" s="1022"/>
      <c r="AB45" s="1022"/>
      <c r="AC45" s="1022"/>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row>
    <row r="46" spans="1:164" s="7" customFormat="1" ht="12.75" customHeight="1">
      <c r="A46" s="152" t="s">
        <v>1349</v>
      </c>
      <c r="B46" s="1089"/>
      <c r="C46" s="1089"/>
      <c r="D46" s="1090"/>
      <c r="E46" s="1091"/>
      <c r="F46" s="1092"/>
      <c r="G46" s="1092"/>
      <c r="H46" s="1092"/>
      <c r="I46" s="1093"/>
      <c r="J46" s="1094"/>
      <c r="K46" s="1095"/>
      <c r="L46" s="1095"/>
      <c r="M46" s="1096"/>
      <c r="N46" s="1094"/>
      <c r="O46" s="1095"/>
      <c r="P46" s="1095"/>
      <c r="Q46" s="1096"/>
      <c r="R46" s="1094"/>
      <c r="S46" s="1095"/>
      <c r="T46" s="1095"/>
      <c r="U46" s="1096"/>
      <c r="V46" s="1097"/>
      <c r="W46" s="1095"/>
      <c r="X46" s="1095"/>
      <c r="Y46" s="1096"/>
      <c r="Z46" s="1022"/>
      <c r="AA46" s="1022"/>
      <c r="AB46" s="1022"/>
      <c r="AC46" s="1022"/>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row>
    <row r="47" spans="1:164" s="7" customFormat="1" ht="12.75" customHeight="1">
      <c r="A47" s="996"/>
      <c r="B47" s="1083">
        <v>0</v>
      </c>
      <c r="C47" s="1083">
        <v>0</v>
      </c>
      <c r="D47" s="1084">
        <v>0</v>
      </c>
      <c r="E47" s="1085">
        <v>0</v>
      </c>
      <c r="F47" s="1086">
        <f ca="1">INDIRECT("'" &amp; $C$82 &amp; "'!C80")</f>
        <v>0</v>
      </c>
      <c r="G47" s="1086">
        <f ca="1">INDIRECT("'" &amp; $C$82 &amp; "'!E80")</f>
        <v>0</v>
      </c>
      <c r="H47" s="1086">
        <f ca="1">INDIRECT("'" &amp; $C$82 &amp; "'!G80")</f>
        <v>0</v>
      </c>
      <c r="I47" s="1087">
        <f ca="1">INDIRECT("'" &amp; $C$82 &amp; "'!I80")</f>
        <v>0</v>
      </c>
      <c r="J47" s="1088">
        <f t="shared" ref="J47:M52" ca="1" si="44">$F47*B47</f>
        <v>0</v>
      </c>
      <c r="K47" s="1081">
        <f t="shared" ca="1" si="44"/>
        <v>0</v>
      </c>
      <c r="L47" s="1081">
        <f t="shared" ca="1" si="44"/>
        <v>0</v>
      </c>
      <c r="M47" s="1082">
        <f t="shared" ca="1" si="44"/>
        <v>0</v>
      </c>
      <c r="N47" s="1088">
        <f t="shared" ref="N47:Q52" ca="1" si="45">$G47*B47</f>
        <v>0</v>
      </c>
      <c r="O47" s="1081">
        <f t="shared" ca="1" si="45"/>
        <v>0</v>
      </c>
      <c r="P47" s="1081">
        <f t="shared" ca="1" si="45"/>
        <v>0</v>
      </c>
      <c r="Q47" s="1082">
        <f t="shared" ca="1" si="45"/>
        <v>0</v>
      </c>
      <c r="R47" s="1088">
        <f t="shared" ref="R47:U52" ca="1" si="46">$H47*B47</f>
        <v>0</v>
      </c>
      <c r="S47" s="1081">
        <f t="shared" ca="1" si="46"/>
        <v>0</v>
      </c>
      <c r="T47" s="1081">
        <f t="shared" ca="1" si="46"/>
        <v>0</v>
      </c>
      <c r="U47" s="1082">
        <f t="shared" ca="1" si="46"/>
        <v>0</v>
      </c>
      <c r="V47" s="1080">
        <f t="shared" ref="V47:Y52" ca="1" si="47">$I47*B47</f>
        <v>0</v>
      </c>
      <c r="W47" s="1081">
        <f t="shared" ca="1" si="47"/>
        <v>0</v>
      </c>
      <c r="X47" s="1081">
        <f t="shared" ca="1" si="47"/>
        <v>0</v>
      </c>
      <c r="Y47" s="1082">
        <f t="shared" ca="1" si="47"/>
        <v>0</v>
      </c>
      <c r="Z47" s="1022"/>
      <c r="AA47" s="1022"/>
      <c r="AB47" s="1022"/>
      <c r="AC47" s="1022"/>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row>
    <row r="48" spans="1:164" s="7" customFormat="1" ht="12.75" customHeight="1">
      <c r="A48" s="996"/>
      <c r="B48" s="1083">
        <v>0</v>
      </c>
      <c r="C48" s="1083">
        <v>0</v>
      </c>
      <c r="D48" s="1084">
        <v>0</v>
      </c>
      <c r="E48" s="1085">
        <v>0</v>
      </c>
      <c r="F48" s="1086">
        <f ca="1">INDIRECT("'" &amp; $C$82 &amp; "'!C81")</f>
        <v>0</v>
      </c>
      <c r="G48" s="1086">
        <f ca="1">INDIRECT("'" &amp; $C$82 &amp; "'!E81")</f>
        <v>0</v>
      </c>
      <c r="H48" s="1086">
        <f ca="1">INDIRECT("'" &amp; $C$82 &amp; "'!G81")</f>
        <v>0</v>
      </c>
      <c r="I48" s="1087">
        <f ca="1">INDIRECT("'" &amp; $C$82 &amp; "'!I81")</f>
        <v>0</v>
      </c>
      <c r="J48" s="1088">
        <f t="shared" ca="1" si="44"/>
        <v>0</v>
      </c>
      <c r="K48" s="1081">
        <f t="shared" ca="1" si="44"/>
        <v>0</v>
      </c>
      <c r="L48" s="1081">
        <f t="shared" ca="1" si="44"/>
        <v>0</v>
      </c>
      <c r="M48" s="1082">
        <f t="shared" ca="1" si="44"/>
        <v>0</v>
      </c>
      <c r="N48" s="1088">
        <f t="shared" ca="1" si="45"/>
        <v>0</v>
      </c>
      <c r="O48" s="1081">
        <f t="shared" ca="1" si="45"/>
        <v>0</v>
      </c>
      <c r="P48" s="1081">
        <f t="shared" ca="1" si="45"/>
        <v>0</v>
      </c>
      <c r="Q48" s="1082">
        <f t="shared" ca="1" si="45"/>
        <v>0</v>
      </c>
      <c r="R48" s="1088">
        <f t="shared" ca="1" si="46"/>
        <v>0</v>
      </c>
      <c r="S48" s="1081">
        <f t="shared" ca="1" si="46"/>
        <v>0</v>
      </c>
      <c r="T48" s="1081">
        <f t="shared" ca="1" si="46"/>
        <v>0</v>
      </c>
      <c r="U48" s="1082">
        <f t="shared" ca="1" si="46"/>
        <v>0</v>
      </c>
      <c r="V48" s="1080">
        <f t="shared" ca="1" si="47"/>
        <v>0</v>
      </c>
      <c r="W48" s="1081">
        <f t="shared" ca="1" si="47"/>
        <v>0</v>
      </c>
      <c r="X48" s="1081">
        <f t="shared" ca="1" si="47"/>
        <v>0</v>
      </c>
      <c r="Y48" s="1082">
        <f t="shared" ca="1" si="47"/>
        <v>0</v>
      </c>
      <c r="Z48" s="1022"/>
      <c r="AA48" s="1022"/>
      <c r="AB48" s="1022"/>
      <c r="AC48" s="1022"/>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row>
    <row r="49" spans="1:164" s="7" customFormat="1" ht="12.75" customHeight="1">
      <c r="A49" s="996"/>
      <c r="B49" s="1083">
        <v>0</v>
      </c>
      <c r="C49" s="1083">
        <v>0</v>
      </c>
      <c r="D49" s="1084">
        <v>0</v>
      </c>
      <c r="E49" s="1085">
        <v>0</v>
      </c>
      <c r="F49" s="1086">
        <f ca="1">INDIRECT("'" &amp; $C$82 &amp; "'!C82")</f>
        <v>0</v>
      </c>
      <c r="G49" s="1086">
        <f ca="1">INDIRECT("'" &amp; $C$82 &amp; "'!E82")</f>
        <v>0</v>
      </c>
      <c r="H49" s="1086">
        <f ca="1">INDIRECT("'" &amp; $C$82 &amp; "'!G82")</f>
        <v>0</v>
      </c>
      <c r="I49" s="1087">
        <f ca="1">INDIRECT("'" &amp; $C$82 &amp; "'!I82")</f>
        <v>0</v>
      </c>
      <c r="J49" s="1088">
        <f t="shared" ca="1" si="44"/>
        <v>0</v>
      </c>
      <c r="K49" s="1081">
        <f t="shared" ca="1" si="44"/>
        <v>0</v>
      </c>
      <c r="L49" s="1081">
        <f t="shared" ca="1" si="44"/>
        <v>0</v>
      </c>
      <c r="M49" s="1082">
        <f t="shared" ca="1" si="44"/>
        <v>0</v>
      </c>
      <c r="N49" s="1088">
        <f t="shared" ca="1" si="45"/>
        <v>0</v>
      </c>
      <c r="O49" s="1081">
        <f t="shared" ca="1" si="45"/>
        <v>0</v>
      </c>
      <c r="P49" s="1081">
        <f t="shared" ca="1" si="45"/>
        <v>0</v>
      </c>
      <c r="Q49" s="1082">
        <f t="shared" ca="1" si="45"/>
        <v>0</v>
      </c>
      <c r="R49" s="1088">
        <f t="shared" ca="1" si="46"/>
        <v>0</v>
      </c>
      <c r="S49" s="1081">
        <f t="shared" ca="1" si="46"/>
        <v>0</v>
      </c>
      <c r="T49" s="1081">
        <f t="shared" ca="1" si="46"/>
        <v>0</v>
      </c>
      <c r="U49" s="1082">
        <f t="shared" ca="1" si="46"/>
        <v>0</v>
      </c>
      <c r="V49" s="1080">
        <f t="shared" ca="1" si="47"/>
        <v>0</v>
      </c>
      <c r="W49" s="1081">
        <f t="shared" ca="1" si="47"/>
        <v>0</v>
      </c>
      <c r="X49" s="1081">
        <f t="shared" ca="1" si="47"/>
        <v>0</v>
      </c>
      <c r="Y49" s="1082">
        <f t="shared" ca="1" si="47"/>
        <v>0</v>
      </c>
      <c r="Z49" s="1022"/>
      <c r="AA49" s="1022"/>
      <c r="AB49" s="1022"/>
      <c r="AC49" s="1022"/>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row>
    <row r="50" spans="1:164" s="7" customFormat="1" ht="12.75" customHeight="1">
      <c r="A50" s="996"/>
      <c r="B50" s="1083">
        <v>0</v>
      </c>
      <c r="C50" s="1083">
        <v>0</v>
      </c>
      <c r="D50" s="1084">
        <v>0</v>
      </c>
      <c r="E50" s="1085">
        <v>0</v>
      </c>
      <c r="F50" s="1086">
        <f ca="1">INDIRECT("'" &amp; $C$82 &amp; "'!C83")</f>
        <v>0</v>
      </c>
      <c r="G50" s="1086">
        <f ca="1">INDIRECT("'" &amp; $C$82 &amp; "'!E83")</f>
        <v>0</v>
      </c>
      <c r="H50" s="1086">
        <f ca="1">INDIRECT("'" &amp; $C$82 &amp; "'!G83")</f>
        <v>0</v>
      </c>
      <c r="I50" s="1087">
        <f ca="1">INDIRECT("'" &amp; $C$82 &amp; "'!I83")</f>
        <v>0</v>
      </c>
      <c r="J50" s="1088">
        <f t="shared" ca="1" si="44"/>
        <v>0</v>
      </c>
      <c r="K50" s="1081">
        <f t="shared" ca="1" si="44"/>
        <v>0</v>
      </c>
      <c r="L50" s="1081">
        <f t="shared" ca="1" si="44"/>
        <v>0</v>
      </c>
      <c r="M50" s="1082">
        <f t="shared" ca="1" si="44"/>
        <v>0</v>
      </c>
      <c r="N50" s="1088">
        <f t="shared" ca="1" si="45"/>
        <v>0</v>
      </c>
      <c r="O50" s="1081">
        <f t="shared" ca="1" si="45"/>
        <v>0</v>
      </c>
      <c r="P50" s="1081">
        <f t="shared" ca="1" si="45"/>
        <v>0</v>
      </c>
      <c r="Q50" s="1082">
        <f t="shared" ca="1" si="45"/>
        <v>0</v>
      </c>
      <c r="R50" s="1088">
        <f t="shared" ca="1" si="46"/>
        <v>0</v>
      </c>
      <c r="S50" s="1081">
        <f t="shared" ca="1" si="46"/>
        <v>0</v>
      </c>
      <c r="T50" s="1081">
        <f t="shared" ca="1" si="46"/>
        <v>0</v>
      </c>
      <c r="U50" s="1082">
        <f t="shared" ca="1" si="46"/>
        <v>0</v>
      </c>
      <c r="V50" s="1080">
        <f t="shared" ca="1" si="47"/>
        <v>0</v>
      </c>
      <c r="W50" s="1081">
        <f t="shared" ca="1" si="47"/>
        <v>0</v>
      </c>
      <c r="X50" s="1081">
        <f t="shared" ca="1" si="47"/>
        <v>0</v>
      </c>
      <c r="Y50" s="1082">
        <f t="shared" ca="1" si="47"/>
        <v>0</v>
      </c>
      <c r="Z50" s="1022"/>
      <c r="AA50" s="1022"/>
      <c r="AB50" s="1022"/>
      <c r="AC50" s="1022"/>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row>
    <row r="51" spans="1:164" s="7" customFormat="1" ht="12.75" customHeight="1">
      <c r="A51" s="996"/>
      <c r="B51" s="1083">
        <v>0</v>
      </c>
      <c r="C51" s="1083">
        <v>0</v>
      </c>
      <c r="D51" s="1084">
        <v>0</v>
      </c>
      <c r="E51" s="1085">
        <v>0</v>
      </c>
      <c r="F51" s="1086">
        <f ca="1">INDIRECT("'" &amp; $C$82 &amp; "'!C84")</f>
        <v>0</v>
      </c>
      <c r="G51" s="1086">
        <f ca="1">INDIRECT("'" &amp; $C$82 &amp; "'!E84")</f>
        <v>0</v>
      </c>
      <c r="H51" s="1086">
        <f ca="1">INDIRECT("'" &amp; $C$82 &amp; "'!G84")</f>
        <v>0</v>
      </c>
      <c r="I51" s="1087">
        <f ca="1">INDIRECT("'" &amp; $C$82 &amp; "'!I84")</f>
        <v>0</v>
      </c>
      <c r="J51" s="1088">
        <f t="shared" ca="1" si="44"/>
        <v>0</v>
      </c>
      <c r="K51" s="1081">
        <f t="shared" ca="1" si="44"/>
        <v>0</v>
      </c>
      <c r="L51" s="1081">
        <f t="shared" ca="1" si="44"/>
        <v>0</v>
      </c>
      <c r="M51" s="1082">
        <f t="shared" ca="1" si="44"/>
        <v>0</v>
      </c>
      <c r="N51" s="1088">
        <f t="shared" ca="1" si="45"/>
        <v>0</v>
      </c>
      <c r="O51" s="1081">
        <f t="shared" ca="1" si="45"/>
        <v>0</v>
      </c>
      <c r="P51" s="1081">
        <f t="shared" ca="1" si="45"/>
        <v>0</v>
      </c>
      <c r="Q51" s="1082">
        <f t="shared" ca="1" si="45"/>
        <v>0</v>
      </c>
      <c r="R51" s="1088">
        <f t="shared" ca="1" si="46"/>
        <v>0</v>
      </c>
      <c r="S51" s="1081">
        <f t="shared" ca="1" si="46"/>
        <v>0</v>
      </c>
      <c r="T51" s="1081">
        <f t="shared" ca="1" si="46"/>
        <v>0</v>
      </c>
      <c r="U51" s="1082">
        <f t="shared" ca="1" si="46"/>
        <v>0</v>
      </c>
      <c r="V51" s="1080">
        <f t="shared" ca="1" si="47"/>
        <v>0</v>
      </c>
      <c r="W51" s="1081">
        <f t="shared" ca="1" si="47"/>
        <v>0</v>
      </c>
      <c r="X51" s="1081">
        <f t="shared" ca="1" si="47"/>
        <v>0</v>
      </c>
      <c r="Y51" s="1082">
        <f t="shared" ca="1" si="47"/>
        <v>0</v>
      </c>
      <c r="Z51" s="1022"/>
      <c r="AA51" s="1022"/>
      <c r="AB51" s="1022"/>
      <c r="AC51" s="1022"/>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row>
    <row r="52" spans="1:164" s="7" customFormat="1" ht="12.75" customHeight="1">
      <c r="A52" s="996"/>
      <c r="B52" s="1083">
        <v>1</v>
      </c>
      <c r="C52" s="1083">
        <v>0</v>
      </c>
      <c r="D52" s="1084">
        <v>0</v>
      </c>
      <c r="E52" s="1085">
        <v>0</v>
      </c>
      <c r="F52" s="1086">
        <f ca="1">INDIRECT("'" &amp; $C$82 &amp; "'!C85")</f>
        <v>0</v>
      </c>
      <c r="G52" s="1086">
        <f ca="1">INDIRECT("'" &amp; $C$82 &amp; "'!E85")</f>
        <v>0</v>
      </c>
      <c r="H52" s="1086">
        <f ca="1">INDIRECT("'" &amp; $C$82 &amp; "'!G85")</f>
        <v>0</v>
      </c>
      <c r="I52" s="1087">
        <f ca="1">INDIRECT("'" &amp; $C$82 &amp; "'!I85")</f>
        <v>0</v>
      </c>
      <c r="J52" s="1088">
        <f t="shared" ca="1" si="44"/>
        <v>0</v>
      </c>
      <c r="K52" s="1081">
        <f t="shared" ca="1" si="44"/>
        <v>0</v>
      </c>
      <c r="L52" s="1081">
        <f t="shared" ca="1" si="44"/>
        <v>0</v>
      </c>
      <c r="M52" s="1082">
        <f t="shared" ca="1" si="44"/>
        <v>0</v>
      </c>
      <c r="N52" s="1088">
        <f t="shared" ca="1" si="45"/>
        <v>0</v>
      </c>
      <c r="O52" s="1081">
        <f t="shared" ca="1" si="45"/>
        <v>0</v>
      </c>
      <c r="P52" s="1081">
        <f t="shared" ca="1" si="45"/>
        <v>0</v>
      </c>
      <c r="Q52" s="1082">
        <f t="shared" ca="1" si="45"/>
        <v>0</v>
      </c>
      <c r="R52" s="1088">
        <f t="shared" ca="1" si="46"/>
        <v>0</v>
      </c>
      <c r="S52" s="1081">
        <f t="shared" ca="1" si="46"/>
        <v>0</v>
      </c>
      <c r="T52" s="1081">
        <f t="shared" ca="1" si="46"/>
        <v>0</v>
      </c>
      <c r="U52" s="1082">
        <f t="shared" ca="1" si="46"/>
        <v>0</v>
      </c>
      <c r="V52" s="1080">
        <f t="shared" ca="1" si="47"/>
        <v>0</v>
      </c>
      <c r="W52" s="1081">
        <f t="shared" ca="1" si="47"/>
        <v>0</v>
      </c>
      <c r="X52" s="1081">
        <f t="shared" ca="1" si="47"/>
        <v>0</v>
      </c>
      <c r="Y52" s="1082">
        <f t="shared" ca="1" si="47"/>
        <v>0</v>
      </c>
      <c r="Z52" s="1022"/>
      <c r="AA52" s="1022"/>
      <c r="AB52" s="1022"/>
      <c r="AC52" s="1022"/>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row>
    <row r="53" spans="1:164" s="147" customFormat="1" ht="12.75" customHeight="1">
      <c r="A53" s="152" t="s">
        <v>943</v>
      </c>
      <c r="B53" s="1089"/>
      <c r="C53" s="1089"/>
      <c r="D53" s="1090"/>
      <c r="E53" s="1091"/>
      <c r="F53" s="1092"/>
      <c r="G53" s="1092"/>
      <c r="H53" s="1092"/>
      <c r="I53" s="1093"/>
      <c r="J53" s="1094"/>
      <c r="K53" s="1095"/>
      <c r="L53" s="1095"/>
      <c r="M53" s="1096"/>
      <c r="N53" s="1094"/>
      <c r="O53" s="1095"/>
      <c r="P53" s="1095"/>
      <c r="Q53" s="1096"/>
      <c r="R53" s="1094"/>
      <c r="S53" s="1095"/>
      <c r="T53" s="1095"/>
      <c r="U53" s="1096"/>
      <c r="V53" s="1097"/>
      <c r="W53" s="1095"/>
      <c r="X53" s="1095"/>
      <c r="Y53" s="1096"/>
      <c r="Z53" s="1022"/>
      <c r="AA53" s="1022"/>
      <c r="AB53" s="1022"/>
      <c r="AC53" s="1022"/>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row>
    <row r="54" spans="1:164" s="7" customFormat="1" ht="12.75" customHeight="1">
      <c r="A54" s="998"/>
      <c r="B54" s="1083">
        <v>0</v>
      </c>
      <c r="C54" s="1083">
        <v>0</v>
      </c>
      <c r="D54" s="1084">
        <v>0</v>
      </c>
      <c r="E54" s="1085">
        <v>0</v>
      </c>
      <c r="F54" s="1086">
        <f ca="1">INDIRECT("'" &amp; $C$82 &amp; "'!C87")</f>
        <v>0</v>
      </c>
      <c r="G54" s="1086">
        <f ca="1">INDIRECT("'" &amp; $C$82 &amp; "'!E87")</f>
        <v>0</v>
      </c>
      <c r="H54" s="1086">
        <f ca="1">INDIRECT("'" &amp; $C$82 &amp; "'!G87")</f>
        <v>0</v>
      </c>
      <c r="I54" s="1087">
        <f ca="1">INDIRECT("'" &amp; $C$82 &amp; "'!I87")</f>
        <v>0</v>
      </c>
      <c r="J54" s="1088">
        <f t="shared" ref="J54:M57" ca="1" si="48">$F54*B54</f>
        <v>0</v>
      </c>
      <c r="K54" s="1081">
        <f t="shared" ca="1" si="48"/>
        <v>0</v>
      </c>
      <c r="L54" s="1081">
        <f t="shared" ca="1" si="48"/>
        <v>0</v>
      </c>
      <c r="M54" s="1082">
        <f t="shared" ca="1" si="48"/>
        <v>0</v>
      </c>
      <c r="N54" s="1088">
        <f t="shared" ref="N54:Q57" ca="1" si="49">$G54*B54</f>
        <v>0</v>
      </c>
      <c r="O54" s="1081">
        <f t="shared" ca="1" si="49"/>
        <v>0</v>
      </c>
      <c r="P54" s="1081">
        <f t="shared" ca="1" si="49"/>
        <v>0</v>
      </c>
      <c r="Q54" s="1082">
        <f t="shared" ca="1" si="49"/>
        <v>0</v>
      </c>
      <c r="R54" s="1088">
        <f t="shared" ref="R54:U57" ca="1" si="50">$H54*B54</f>
        <v>0</v>
      </c>
      <c r="S54" s="1081">
        <f t="shared" ca="1" si="50"/>
        <v>0</v>
      </c>
      <c r="T54" s="1081">
        <f t="shared" ca="1" si="50"/>
        <v>0</v>
      </c>
      <c r="U54" s="1082">
        <f t="shared" ca="1" si="50"/>
        <v>0</v>
      </c>
      <c r="V54" s="1080">
        <f t="shared" ref="V54:Y57" ca="1" si="51">$I54*B54</f>
        <v>0</v>
      </c>
      <c r="W54" s="1081">
        <f t="shared" ca="1" si="51"/>
        <v>0</v>
      </c>
      <c r="X54" s="1081">
        <f t="shared" ca="1" si="51"/>
        <v>0</v>
      </c>
      <c r="Y54" s="1082">
        <f t="shared" ca="1" si="51"/>
        <v>0</v>
      </c>
      <c r="Z54" s="1022"/>
      <c r="AA54" s="1022"/>
      <c r="AB54" s="1022"/>
      <c r="AC54" s="1022"/>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row>
    <row r="55" spans="1:164" s="7" customFormat="1" ht="12.75" customHeight="1">
      <c r="A55" s="998"/>
      <c r="B55" s="1098">
        <v>0</v>
      </c>
      <c r="C55" s="1098">
        <v>0</v>
      </c>
      <c r="D55" s="1099">
        <v>0</v>
      </c>
      <c r="E55" s="1100">
        <v>0</v>
      </c>
      <c r="F55" s="1086">
        <f ca="1">INDIRECT("'" &amp; $C$82 &amp; "'!C88")</f>
        <v>0</v>
      </c>
      <c r="G55" s="1086">
        <f ca="1">INDIRECT("'" &amp; $C$82 &amp; "'!E88")</f>
        <v>0</v>
      </c>
      <c r="H55" s="1086">
        <f ca="1">INDIRECT("'" &amp; $C$82 &amp; "'!G88")</f>
        <v>0</v>
      </c>
      <c r="I55" s="1087">
        <f ca="1">INDIRECT("'" &amp; $C$82 &amp; "'!I88")</f>
        <v>0</v>
      </c>
      <c r="J55" s="1088">
        <f t="shared" ca="1" si="48"/>
        <v>0</v>
      </c>
      <c r="K55" s="1081">
        <f t="shared" ca="1" si="48"/>
        <v>0</v>
      </c>
      <c r="L55" s="1081">
        <f t="shared" ca="1" si="48"/>
        <v>0</v>
      </c>
      <c r="M55" s="1082">
        <f t="shared" ca="1" si="48"/>
        <v>0</v>
      </c>
      <c r="N55" s="1088">
        <f t="shared" ca="1" si="49"/>
        <v>0</v>
      </c>
      <c r="O55" s="1081">
        <f t="shared" ca="1" si="49"/>
        <v>0</v>
      </c>
      <c r="P55" s="1081">
        <f t="shared" ca="1" si="49"/>
        <v>0</v>
      </c>
      <c r="Q55" s="1082">
        <f t="shared" ca="1" si="49"/>
        <v>0</v>
      </c>
      <c r="R55" s="1088">
        <f t="shared" ca="1" si="50"/>
        <v>0</v>
      </c>
      <c r="S55" s="1081">
        <f t="shared" ca="1" si="50"/>
        <v>0</v>
      </c>
      <c r="T55" s="1081">
        <f t="shared" ca="1" si="50"/>
        <v>0</v>
      </c>
      <c r="U55" s="1082">
        <f t="shared" ca="1" si="50"/>
        <v>0</v>
      </c>
      <c r="V55" s="1080">
        <f t="shared" ca="1" si="51"/>
        <v>0</v>
      </c>
      <c r="W55" s="1081">
        <f t="shared" ca="1" si="51"/>
        <v>0</v>
      </c>
      <c r="X55" s="1081">
        <f t="shared" ca="1" si="51"/>
        <v>0</v>
      </c>
      <c r="Y55" s="1082">
        <f t="shared" ca="1" si="51"/>
        <v>0</v>
      </c>
      <c r="Z55" s="1022"/>
      <c r="AA55" s="1022"/>
      <c r="AB55" s="1022"/>
      <c r="AC55" s="1022"/>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row>
    <row r="56" spans="1:164" s="7" customFormat="1" ht="12.75" customHeight="1">
      <c r="A56" s="998"/>
      <c r="B56" s="1083">
        <v>0</v>
      </c>
      <c r="C56" s="1083">
        <v>0</v>
      </c>
      <c r="D56" s="1084">
        <v>0</v>
      </c>
      <c r="E56" s="1085">
        <v>0</v>
      </c>
      <c r="F56" s="1086">
        <f ca="1">INDIRECT("'" &amp; $C$82 &amp; "'!C89")</f>
        <v>0</v>
      </c>
      <c r="G56" s="1086">
        <f ca="1">INDIRECT("'" &amp; $C$82 &amp; "'!E89")</f>
        <v>0</v>
      </c>
      <c r="H56" s="1086">
        <f ca="1">INDIRECT("'" &amp; $C$82 &amp; "'!G89")</f>
        <v>0</v>
      </c>
      <c r="I56" s="1087">
        <f ca="1">INDIRECT("'" &amp; $C$82 &amp; "'!I89")</f>
        <v>0</v>
      </c>
      <c r="J56" s="1088">
        <f t="shared" ca="1" si="48"/>
        <v>0</v>
      </c>
      <c r="K56" s="1081">
        <f t="shared" ca="1" si="48"/>
        <v>0</v>
      </c>
      <c r="L56" s="1081">
        <f t="shared" ca="1" si="48"/>
        <v>0</v>
      </c>
      <c r="M56" s="1082">
        <f t="shared" ca="1" si="48"/>
        <v>0</v>
      </c>
      <c r="N56" s="1088">
        <f t="shared" ca="1" si="49"/>
        <v>0</v>
      </c>
      <c r="O56" s="1081">
        <f t="shared" ca="1" si="49"/>
        <v>0</v>
      </c>
      <c r="P56" s="1081">
        <f t="shared" ca="1" si="49"/>
        <v>0</v>
      </c>
      <c r="Q56" s="1082">
        <f t="shared" ca="1" si="49"/>
        <v>0</v>
      </c>
      <c r="R56" s="1088">
        <f t="shared" ca="1" si="50"/>
        <v>0</v>
      </c>
      <c r="S56" s="1081">
        <f t="shared" ca="1" si="50"/>
        <v>0</v>
      </c>
      <c r="T56" s="1081">
        <f t="shared" ca="1" si="50"/>
        <v>0</v>
      </c>
      <c r="U56" s="1082">
        <f t="shared" ca="1" si="50"/>
        <v>0</v>
      </c>
      <c r="V56" s="1080">
        <f t="shared" ca="1" si="51"/>
        <v>0</v>
      </c>
      <c r="W56" s="1081">
        <f t="shared" ca="1" si="51"/>
        <v>0</v>
      </c>
      <c r="X56" s="1081">
        <f t="shared" ca="1" si="51"/>
        <v>0</v>
      </c>
      <c r="Y56" s="1082">
        <f t="shared" ca="1" si="51"/>
        <v>0</v>
      </c>
      <c r="Z56" s="1022"/>
      <c r="AA56" s="1022"/>
      <c r="AB56" s="1022"/>
      <c r="AC56" s="1022"/>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row>
    <row r="57" spans="1:164" s="7" customFormat="1" ht="12.75" customHeight="1">
      <c r="A57" s="998"/>
      <c r="B57" s="1083">
        <v>0</v>
      </c>
      <c r="C57" s="1083">
        <v>0</v>
      </c>
      <c r="D57" s="1084">
        <v>0</v>
      </c>
      <c r="E57" s="1085">
        <v>0</v>
      </c>
      <c r="F57" s="1086">
        <f ca="1">INDIRECT("'" &amp; $C$82 &amp; "'!C90")</f>
        <v>0</v>
      </c>
      <c r="G57" s="1086">
        <f ca="1">INDIRECT("'" &amp; $C$82 &amp; "'!E90")</f>
        <v>0</v>
      </c>
      <c r="H57" s="1086">
        <f ca="1">INDIRECT("'" &amp; $C$82 &amp; "'!G90")</f>
        <v>0</v>
      </c>
      <c r="I57" s="1087">
        <f ca="1">INDIRECT("'" &amp; $C$82 &amp; "'!I90")</f>
        <v>0</v>
      </c>
      <c r="J57" s="1088">
        <f t="shared" ca="1" si="48"/>
        <v>0</v>
      </c>
      <c r="K57" s="1081">
        <f t="shared" ca="1" si="48"/>
        <v>0</v>
      </c>
      <c r="L57" s="1081">
        <f t="shared" ca="1" si="48"/>
        <v>0</v>
      </c>
      <c r="M57" s="1082">
        <f t="shared" ca="1" si="48"/>
        <v>0</v>
      </c>
      <c r="N57" s="1088">
        <f t="shared" ca="1" si="49"/>
        <v>0</v>
      </c>
      <c r="O57" s="1081">
        <f t="shared" ca="1" si="49"/>
        <v>0</v>
      </c>
      <c r="P57" s="1081">
        <f t="shared" ca="1" si="49"/>
        <v>0</v>
      </c>
      <c r="Q57" s="1082">
        <f t="shared" ca="1" si="49"/>
        <v>0</v>
      </c>
      <c r="R57" s="1088">
        <f t="shared" ca="1" si="50"/>
        <v>0</v>
      </c>
      <c r="S57" s="1081">
        <f t="shared" ca="1" si="50"/>
        <v>0</v>
      </c>
      <c r="T57" s="1081">
        <f t="shared" ca="1" si="50"/>
        <v>0</v>
      </c>
      <c r="U57" s="1082">
        <f t="shared" ca="1" si="50"/>
        <v>0</v>
      </c>
      <c r="V57" s="1080">
        <f t="shared" ca="1" si="51"/>
        <v>0</v>
      </c>
      <c r="W57" s="1081">
        <f t="shared" ca="1" si="51"/>
        <v>0</v>
      </c>
      <c r="X57" s="1081">
        <f t="shared" ca="1" si="51"/>
        <v>0</v>
      </c>
      <c r="Y57" s="1082">
        <f t="shared" ca="1" si="51"/>
        <v>0</v>
      </c>
      <c r="Z57" s="1022"/>
      <c r="AA57" s="1022"/>
      <c r="AB57" s="1022"/>
      <c r="AC57" s="1022"/>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row>
    <row r="58" spans="1:164" s="147" customFormat="1" ht="12.75" customHeight="1">
      <c r="A58" s="152" t="s">
        <v>948</v>
      </c>
      <c r="B58" s="1089"/>
      <c r="C58" s="1089"/>
      <c r="D58" s="1090"/>
      <c r="E58" s="1091"/>
      <c r="F58" s="1092"/>
      <c r="G58" s="1092"/>
      <c r="H58" s="1092"/>
      <c r="I58" s="1093"/>
      <c r="J58" s="1094"/>
      <c r="K58" s="1095"/>
      <c r="L58" s="1095"/>
      <c r="M58" s="1096"/>
      <c r="N58" s="1094"/>
      <c r="O58" s="1095"/>
      <c r="P58" s="1095"/>
      <c r="Q58" s="1096"/>
      <c r="R58" s="1094"/>
      <c r="S58" s="1095"/>
      <c r="T58" s="1095"/>
      <c r="U58" s="1096"/>
      <c r="V58" s="1097"/>
      <c r="W58" s="1095"/>
      <c r="X58" s="1095"/>
      <c r="Y58" s="1096"/>
      <c r="Z58" s="1022"/>
      <c r="AA58" s="1022"/>
      <c r="AB58" s="1022"/>
      <c r="AC58" s="1022"/>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row>
    <row r="59" spans="1:164" s="7" customFormat="1" ht="12.75" customHeight="1">
      <c r="A59" s="996"/>
      <c r="B59" s="1083">
        <v>0</v>
      </c>
      <c r="C59" s="1083">
        <v>0</v>
      </c>
      <c r="D59" s="1084">
        <v>0</v>
      </c>
      <c r="E59" s="1085">
        <v>0</v>
      </c>
      <c r="F59" s="1086">
        <f ca="1">INDIRECT("'" &amp; $C$82 &amp; "'!C92")</f>
        <v>0</v>
      </c>
      <c r="G59" s="1086">
        <f ca="1">INDIRECT("'" &amp; $C$82 &amp; "'!E92")</f>
        <v>0</v>
      </c>
      <c r="H59" s="1086">
        <f ca="1">INDIRECT("'" &amp; $C$82 &amp; "'!G92")</f>
        <v>0</v>
      </c>
      <c r="I59" s="1087">
        <f ca="1">INDIRECT("'" &amp; $C$82 &amp; "'!I92")</f>
        <v>0</v>
      </c>
      <c r="J59" s="1088">
        <f t="shared" ref="J59:J67" ca="1" si="52">$F59*B59</f>
        <v>0</v>
      </c>
      <c r="K59" s="1081">
        <f t="shared" ref="K59:K67" ca="1" si="53">$F59*C59</f>
        <v>0</v>
      </c>
      <c r="L59" s="1081">
        <f t="shared" ref="L59:L67" ca="1" si="54">$F59*D59</f>
        <v>0</v>
      </c>
      <c r="M59" s="1082">
        <f t="shared" ref="M59:M67" ca="1" si="55">$F59*E59</f>
        <v>0</v>
      </c>
      <c r="N59" s="1088">
        <f t="shared" ref="N59:N67" ca="1" si="56">$G59*B59</f>
        <v>0</v>
      </c>
      <c r="O59" s="1081">
        <f t="shared" ref="O59:O67" ca="1" si="57">$G59*C59</f>
        <v>0</v>
      </c>
      <c r="P59" s="1081">
        <f t="shared" ref="P59:P67" ca="1" si="58">$G59*D59</f>
        <v>0</v>
      </c>
      <c r="Q59" s="1082">
        <f t="shared" ref="Q59:Q67" ca="1" si="59">$G59*E59</f>
        <v>0</v>
      </c>
      <c r="R59" s="1088">
        <f t="shared" ref="R59:R67" ca="1" si="60">$H59*B59</f>
        <v>0</v>
      </c>
      <c r="S59" s="1081">
        <f t="shared" ref="S59:S67" ca="1" si="61">$H59*C59</f>
        <v>0</v>
      </c>
      <c r="T59" s="1081">
        <f t="shared" ref="T59:T67" ca="1" si="62">$H59*D59</f>
        <v>0</v>
      </c>
      <c r="U59" s="1082">
        <f t="shared" ref="U59:U67" ca="1" si="63">$H59*E59</f>
        <v>0</v>
      </c>
      <c r="V59" s="1080">
        <f t="shared" ref="V59:V67" ca="1" si="64">$I59*B59</f>
        <v>0</v>
      </c>
      <c r="W59" s="1081">
        <f t="shared" ref="W59:W67" ca="1" si="65">$I59*C59</f>
        <v>0</v>
      </c>
      <c r="X59" s="1081">
        <f t="shared" ref="X59:X67" ca="1" si="66">$I59*D59</f>
        <v>0</v>
      </c>
      <c r="Y59" s="1082">
        <f t="shared" ref="Y59:Y67" ca="1" si="67">$I59*E59</f>
        <v>0</v>
      </c>
      <c r="Z59" s="1022"/>
      <c r="AA59" s="1022"/>
      <c r="AB59" s="1022"/>
      <c r="AC59" s="1022"/>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row>
    <row r="60" spans="1:164" s="7" customFormat="1" ht="12.75" customHeight="1">
      <c r="A60" s="996"/>
      <c r="B60" s="1083">
        <v>0</v>
      </c>
      <c r="C60" s="1083">
        <v>0</v>
      </c>
      <c r="D60" s="1084">
        <v>0</v>
      </c>
      <c r="E60" s="1085">
        <v>0</v>
      </c>
      <c r="F60" s="1086">
        <f ca="1">INDIRECT("'" &amp; $C$82 &amp; "'!C93")</f>
        <v>0</v>
      </c>
      <c r="G60" s="1086">
        <f ca="1">INDIRECT("'" &amp; $C$82 &amp; "'!E93")</f>
        <v>0</v>
      </c>
      <c r="H60" s="1086">
        <f ca="1">INDIRECT("'" &amp; $C$82 &amp; "'!G93")</f>
        <v>0</v>
      </c>
      <c r="I60" s="1087">
        <f ca="1">INDIRECT("'" &amp; $C$82 &amp; "'!I93")</f>
        <v>0</v>
      </c>
      <c r="J60" s="1088">
        <f t="shared" ca="1" si="52"/>
        <v>0</v>
      </c>
      <c r="K60" s="1081">
        <f t="shared" ca="1" si="53"/>
        <v>0</v>
      </c>
      <c r="L60" s="1081">
        <f t="shared" ca="1" si="54"/>
        <v>0</v>
      </c>
      <c r="M60" s="1082">
        <f t="shared" ca="1" si="55"/>
        <v>0</v>
      </c>
      <c r="N60" s="1088">
        <f t="shared" ca="1" si="56"/>
        <v>0</v>
      </c>
      <c r="O60" s="1081">
        <f t="shared" ca="1" si="57"/>
        <v>0</v>
      </c>
      <c r="P60" s="1081">
        <f t="shared" ca="1" si="58"/>
        <v>0</v>
      </c>
      <c r="Q60" s="1082">
        <f t="shared" ca="1" si="59"/>
        <v>0</v>
      </c>
      <c r="R60" s="1088">
        <f t="shared" ca="1" si="60"/>
        <v>0</v>
      </c>
      <c r="S60" s="1081">
        <f t="shared" ca="1" si="61"/>
        <v>0</v>
      </c>
      <c r="T60" s="1081">
        <f t="shared" ca="1" si="62"/>
        <v>0</v>
      </c>
      <c r="U60" s="1082">
        <f t="shared" ca="1" si="63"/>
        <v>0</v>
      </c>
      <c r="V60" s="1080">
        <f t="shared" ca="1" si="64"/>
        <v>0</v>
      </c>
      <c r="W60" s="1081">
        <f t="shared" ca="1" si="65"/>
        <v>0</v>
      </c>
      <c r="X60" s="1081">
        <f t="shared" ca="1" si="66"/>
        <v>0</v>
      </c>
      <c r="Y60" s="1082">
        <f t="shared" ca="1" si="67"/>
        <v>0</v>
      </c>
      <c r="Z60" s="1022"/>
      <c r="AA60" s="1022"/>
      <c r="AB60" s="1022"/>
      <c r="AC60" s="1022"/>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row>
    <row r="61" spans="1:164" s="7" customFormat="1" ht="12.75" customHeight="1">
      <c r="A61" s="996"/>
      <c r="B61" s="1083">
        <v>0</v>
      </c>
      <c r="C61" s="1083">
        <v>0</v>
      </c>
      <c r="D61" s="1084">
        <v>0</v>
      </c>
      <c r="E61" s="1085">
        <v>0</v>
      </c>
      <c r="F61" s="1086">
        <f ca="1">INDIRECT("'" &amp; $C$82 &amp; "'!C94")</f>
        <v>0</v>
      </c>
      <c r="G61" s="1086">
        <f ca="1">INDIRECT("'" &amp; $C$82 &amp; "'!E94")</f>
        <v>0</v>
      </c>
      <c r="H61" s="1086">
        <f ca="1">INDIRECT("'" &amp; $C$82 &amp; "'!G94")</f>
        <v>0</v>
      </c>
      <c r="I61" s="1087">
        <f ca="1">INDIRECT("'" &amp; $C$82 &amp; "'!I94")</f>
        <v>0</v>
      </c>
      <c r="J61" s="1088">
        <f t="shared" ca="1" si="52"/>
        <v>0</v>
      </c>
      <c r="K61" s="1081">
        <f t="shared" ca="1" si="53"/>
        <v>0</v>
      </c>
      <c r="L61" s="1081">
        <f t="shared" ca="1" si="54"/>
        <v>0</v>
      </c>
      <c r="M61" s="1082">
        <f t="shared" ca="1" si="55"/>
        <v>0</v>
      </c>
      <c r="N61" s="1088">
        <f t="shared" ca="1" si="56"/>
        <v>0</v>
      </c>
      <c r="O61" s="1081">
        <f t="shared" ca="1" si="57"/>
        <v>0</v>
      </c>
      <c r="P61" s="1081">
        <f t="shared" ca="1" si="58"/>
        <v>0</v>
      </c>
      <c r="Q61" s="1082">
        <f t="shared" ca="1" si="59"/>
        <v>0</v>
      </c>
      <c r="R61" s="1088">
        <f t="shared" ca="1" si="60"/>
        <v>0</v>
      </c>
      <c r="S61" s="1081">
        <f t="shared" ca="1" si="61"/>
        <v>0</v>
      </c>
      <c r="T61" s="1081">
        <f t="shared" ca="1" si="62"/>
        <v>0</v>
      </c>
      <c r="U61" s="1082">
        <f t="shared" ca="1" si="63"/>
        <v>0</v>
      </c>
      <c r="V61" s="1080">
        <f t="shared" ca="1" si="64"/>
        <v>0</v>
      </c>
      <c r="W61" s="1081">
        <f t="shared" ca="1" si="65"/>
        <v>0</v>
      </c>
      <c r="X61" s="1081">
        <f t="shared" ca="1" si="66"/>
        <v>0</v>
      </c>
      <c r="Y61" s="1082">
        <f t="shared" ca="1" si="67"/>
        <v>0</v>
      </c>
      <c r="Z61" s="1022"/>
      <c r="AA61" s="1022"/>
      <c r="AB61" s="1022"/>
      <c r="AC61" s="1022"/>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row>
    <row r="62" spans="1:164" s="7" customFormat="1" ht="12.75" customHeight="1">
      <c r="A62" s="996"/>
      <c r="B62" s="1083">
        <v>0</v>
      </c>
      <c r="C62" s="1083">
        <v>0</v>
      </c>
      <c r="D62" s="1084">
        <v>0</v>
      </c>
      <c r="E62" s="1085">
        <v>0</v>
      </c>
      <c r="F62" s="1086">
        <f ca="1">INDIRECT("'" &amp; $C$82 &amp; "'!C95")</f>
        <v>0</v>
      </c>
      <c r="G62" s="1086">
        <f ca="1">INDIRECT("'" &amp; $C$82 &amp; "'!E95")</f>
        <v>0</v>
      </c>
      <c r="H62" s="1086">
        <f ca="1">INDIRECT("'" &amp; $C$82 &amp; "'!G95")</f>
        <v>0</v>
      </c>
      <c r="I62" s="1087">
        <f ca="1">INDIRECT("'" &amp; $C$82 &amp; "'!I95")</f>
        <v>0</v>
      </c>
      <c r="J62" s="1088">
        <f t="shared" ca="1" si="52"/>
        <v>0</v>
      </c>
      <c r="K62" s="1081">
        <f t="shared" ca="1" si="53"/>
        <v>0</v>
      </c>
      <c r="L62" s="1081">
        <f t="shared" ca="1" si="54"/>
        <v>0</v>
      </c>
      <c r="M62" s="1082">
        <f t="shared" ca="1" si="55"/>
        <v>0</v>
      </c>
      <c r="N62" s="1088">
        <f t="shared" ca="1" si="56"/>
        <v>0</v>
      </c>
      <c r="O62" s="1081">
        <f t="shared" ca="1" si="57"/>
        <v>0</v>
      </c>
      <c r="P62" s="1081">
        <f t="shared" ca="1" si="58"/>
        <v>0</v>
      </c>
      <c r="Q62" s="1082">
        <f t="shared" ca="1" si="59"/>
        <v>0</v>
      </c>
      <c r="R62" s="1088">
        <f t="shared" ca="1" si="60"/>
        <v>0</v>
      </c>
      <c r="S62" s="1081">
        <f t="shared" ca="1" si="61"/>
        <v>0</v>
      </c>
      <c r="T62" s="1081">
        <f t="shared" ca="1" si="62"/>
        <v>0</v>
      </c>
      <c r="U62" s="1082">
        <f t="shared" ca="1" si="63"/>
        <v>0</v>
      </c>
      <c r="V62" s="1080">
        <f t="shared" ca="1" si="64"/>
        <v>0</v>
      </c>
      <c r="W62" s="1081">
        <f t="shared" ca="1" si="65"/>
        <v>0</v>
      </c>
      <c r="X62" s="1081">
        <f t="shared" ca="1" si="66"/>
        <v>0</v>
      </c>
      <c r="Y62" s="1082">
        <f t="shared" ca="1" si="67"/>
        <v>0</v>
      </c>
      <c r="Z62" s="1022"/>
      <c r="AA62" s="1022"/>
      <c r="AB62" s="1022"/>
      <c r="AC62" s="1022"/>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row>
    <row r="63" spans="1:164" s="7" customFormat="1" ht="12.75" customHeight="1">
      <c r="A63" s="996"/>
      <c r="B63" s="1083">
        <v>0</v>
      </c>
      <c r="C63" s="1083">
        <v>0</v>
      </c>
      <c r="D63" s="1084">
        <v>0</v>
      </c>
      <c r="E63" s="1085">
        <v>0</v>
      </c>
      <c r="F63" s="1086">
        <f ca="1">INDIRECT("'" &amp; $C$82 &amp; "'!C96")</f>
        <v>0</v>
      </c>
      <c r="G63" s="1086">
        <f ca="1">INDIRECT("'" &amp; $C$82 &amp; "'!E96")</f>
        <v>0</v>
      </c>
      <c r="H63" s="1086">
        <f ca="1">INDIRECT("'" &amp; $C$82 &amp; "'!G96")</f>
        <v>0</v>
      </c>
      <c r="I63" s="1087">
        <f ca="1">INDIRECT("'" &amp; $C$82 &amp; "'!I96")</f>
        <v>0</v>
      </c>
      <c r="J63" s="1088">
        <f t="shared" ca="1" si="52"/>
        <v>0</v>
      </c>
      <c r="K63" s="1081">
        <f t="shared" ca="1" si="53"/>
        <v>0</v>
      </c>
      <c r="L63" s="1081">
        <f t="shared" ca="1" si="54"/>
        <v>0</v>
      </c>
      <c r="M63" s="1082">
        <f t="shared" ca="1" si="55"/>
        <v>0</v>
      </c>
      <c r="N63" s="1088">
        <f t="shared" ca="1" si="56"/>
        <v>0</v>
      </c>
      <c r="O63" s="1081">
        <f t="shared" ca="1" si="57"/>
        <v>0</v>
      </c>
      <c r="P63" s="1081">
        <f t="shared" ca="1" si="58"/>
        <v>0</v>
      </c>
      <c r="Q63" s="1082">
        <f t="shared" ca="1" si="59"/>
        <v>0</v>
      </c>
      <c r="R63" s="1088">
        <f t="shared" ca="1" si="60"/>
        <v>0</v>
      </c>
      <c r="S63" s="1081">
        <f t="shared" ca="1" si="61"/>
        <v>0</v>
      </c>
      <c r="T63" s="1081">
        <f t="shared" ca="1" si="62"/>
        <v>0</v>
      </c>
      <c r="U63" s="1082">
        <f t="shared" ca="1" si="63"/>
        <v>0</v>
      </c>
      <c r="V63" s="1080">
        <f t="shared" ca="1" si="64"/>
        <v>0</v>
      </c>
      <c r="W63" s="1081">
        <f t="shared" ca="1" si="65"/>
        <v>0</v>
      </c>
      <c r="X63" s="1081">
        <f t="shared" ca="1" si="66"/>
        <v>0</v>
      </c>
      <c r="Y63" s="1082">
        <f t="shared" ca="1" si="67"/>
        <v>0</v>
      </c>
      <c r="Z63" s="1022"/>
      <c r="AA63" s="1022"/>
      <c r="AB63" s="1022"/>
      <c r="AC63" s="1022"/>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row>
    <row r="64" spans="1:164" s="7" customFormat="1" ht="12.75" customHeight="1">
      <c r="A64" s="996"/>
      <c r="B64" s="1083">
        <v>0</v>
      </c>
      <c r="C64" s="1083">
        <v>0</v>
      </c>
      <c r="D64" s="1084">
        <v>0</v>
      </c>
      <c r="E64" s="1085">
        <v>0</v>
      </c>
      <c r="F64" s="1086">
        <f ca="1">INDIRECT("'" &amp; $C$82 &amp; "'!C97")</f>
        <v>0</v>
      </c>
      <c r="G64" s="1086">
        <f ca="1">INDIRECT("'" &amp; $C$82 &amp; "'!E97")</f>
        <v>0</v>
      </c>
      <c r="H64" s="1086">
        <f ca="1">INDIRECT("'" &amp; $C$82 &amp; "'!G97")</f>
        <v>0</v>
      </c>
      <c r="I64" s="1087">
        <f ca="1">INDIRECT("'" &amp; $C$82 &amp; "'!I97")</f>
        <v>0</v>
      </c>
      <c r="J64" s="1088">
        <f t="shared" ca="1" si="52"/>
        <v>0</v>
      </c>
      <c r="K64" s="1081">
        <f t="shared" ca="1" si="53"/>
        <v>0</v>
      </c>
      <c r="L64" s="1081">
        <f t="shared" ca="1" si="54"/>
        <v>0</v>
      </c>
      <c r="M64" s="1082">
        <f t="shared" ca="1" si="55"/>
        <v>0</v>
      </c>
      <c r="N64" s="1088">
        <f t="shared" ca="1" si="56"/>
        <v>0</v>
      </c>
      <c r="O64" s="1081">
        <f t="shared" ca="1" si="57"/>
        <v>0</v>
      </c>
      <c r="P64" s="1081">
        <f t="shared" ca="1" si="58"/>
        <v>0</v>
      </c>
      <c r="Q64" s="1082">
        <f t="shared" ca="1" si="59"/>
        <v>0</v>
      </c>
      <c r="R64" s="1088">
        <f t="shared" ca="1" si="60"/>
        <v>0</v>
      </c>
      <c r="S64" s="1081">
        <f t="shared" ca="1" si="61"/>
        <v>0</v>
      </c>
      <c r="T64" s="1081">
        <f t="shared" ca="1" si="62"/>
        <v>0</v>
      </c>
      <c r="U64" s="1082">
        <f t="shared" ca="1" si="63"/>
        <v>0</v>
      </c>
      <c r="V64" s="1080">
        <f t="shared" ca="1" si="64"/>
        <v>0</v>
      </c>
      <c r="W64" s="1081">
        <f t="shared" ca="1" si="65"/>
        <v>0</v>
      </c>
      <c r="X64" s="1081">
        <f t="shared" ca="1" si="66"/>
        <v>0</v>
      </c>
      <c r="Y64" s="1082">
        <f t="shared" ca="1" si="67"/>
        <v>0</v>
      </c>
      <c r="Z64" s="1022"/>
      <c r="AA64" s="1022"/>
      <c r="AB64" s="1022"/>
      <c r="AC64" s="1022"/>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row>
    <row r="65" spans="1:164" s="7" customFormat="1" ht="12.75" customHeight="1">
      <c r="A65" s="996"/>
      <c r="B65" s="1083">
        <v>0</v>
      </c>
      <c r="C65" s="1083">
        <v>0</v>
      </c>
      <c r="D65" s="1084">
        <v>0</v>
      </c>
      <c r="E65" s="1085">
        <v>0</v>
      </c>
      <c r="F65" s="1086">
        <f ca="1">INDIRECT("'" &amp; $C$82 &amp; "'!C98")</f>
        <v>0</v>
      </c>
      <c r="G65" s="1086">
        <f ca="1">INDIRECT("'" &amp; $C$82 &amp; "'!E98")</f>
        <v>0</v>
      </c>
      <c r="H65" s="1086">
        <f ca="1">INDIRECT("'" &amp; $C$82 &amp; "'!G98")</f>
        <v>0</v>
      </c>
      <c r="I65" s="1087">
        <f ca="1">INDIRECT("'" &amp; $C$82 &amp; "'!I98")</f>
        <v>0</v>
      </c>
      <c r="J65" s="1088">
        <f t="shared" ca="1" si="52"/>
        <v>0</v>
      </c>
      <c r="K65" s="1081">
        <f t="shared" ca="1" si="53"/>
        <v>0</v>
      </c>
      <c r="L65" s="1081">
        <f t="shared" ca="1" si="54"/>
        <v>0</v>
      </c>
      <c r="M65" s="1082">
        <f t="shared" ca="1" si="55"/>
        <v>0</v>
      </c>
      <c r="N65" s="1088">
        <f t="shared" ca="1" si="56"/>
        <v>0</v>
      </c>
      <c r="O65" s="1081">
        <f t="shared" ca="1" si="57"/>
        <v>0</v>
      </c>
      <c r="P65" s="1081">
        <f t="shared" ca="1" si="58"/>
        <v>0</v>
      </c>
      <c r="Q65" s="1082">
        <f t="shared" ca="1" si="59"/>
        <v>0</v>
      </c>
      <c r="R65" s="1088">
        <f t="shared" ca="1" si="60"/>
        <v>0</v>
      </c>
      <c r="S65" s="1081">
        <f t="shared" ca="1" si="61"/>
        <v>0</v>
      </c>
      <c r="T65" s="1081">
        <f t="shared" ca="1" si="62"/>
        <v>0</v>
      </c>
      <c r="U65" s="1082">
        <f t="shared" ca="1" si="63"/>
        <v>0</v>
      </c>
      <c r="V65" s="1080">
        <f t="shared" ca="1" si="64"/>
        <v>0</v>
      </c>
      <c r="W65" s="1081">
        <f t="shared" ca="1" si="65"/>
        <v>0</v>
      </c>
      <c r="X65" s="1081">
        <f t="shared" ca="1" si="66"/>
        <v>0</v>
      </c>
      <c r="Y65" s="1082">
        <f t="shared" ca="1" si="67"/>
        <v>0</v>
      </c>
      <c r="Z65" s="1022"/>
      <c r="AA65" s="1022"/>
      <c r="AB65" s="1022"/>
      <c r="AC65" s="1022"/>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row>
    <row r="66" spans="1:164" s="7" customFormat="1" ht="12.75" customHeight="1">
      <c r="A66" s="996"/>
      <c r="B66" s="1083">
        <v>0</v>
      </c>
      <c r="C66" s="1083">
        <v>0</v>
      </c>
      <c r="D66" s="1084">
        <v>0</v>
      </c>
      <c r="E66" s="1085">
        <v>0</v>
      </c>
      <c r="F66" s="1086">
        <f ca="1">INDIRECT("'" &amp; $C$82 &amp; "'!C99")</f>
        <v>0</v>
      </c>
      <c r="G66" s="1086">
        <f ca="1">INDIRECT("'" &amp; $C$82 &amp; "'!E99")</f>
        <v>0</v>
      </c>
      <c r="H66" s="1086">
        <f ca="1">INDIRECT("'" &amp; $C$82 &amp; "'!G99")</f>
        <v>0</v>
      </c>
      <c r="I66" s="1087">
        <f ca="1">INDIRECT("'" &amp; $C$82 &amp; "'!I99")</f>
        <v>0</v>
      </c>
      <c r="J66" s="1088">
        <f t="shared" ca="1" si="52"/>
        <v>0</v>
      </c>
      <c r="K66" s="1081">
        <f t="shared" ca="1" si="53"/>
        <v>0</v>
      </c>
      <c r="L66" s="1081">
        <f t="shared" ca="1" si="54"/>
        <v>0</v>
      </c>
      <c r="M66" s="1082">
        <f t="shared" ca="1" si="55"/>
        <v>0</v>
      </c>
      <c r="N66" s="1088">
        <f t="shared" ca="1" si="56"/>
        <v>0</v>
      </c>
      <c r="O66" s="1081">
        <f t="shared" ca="1" si="57"/>
        <v>0</v>
      </c>
      <c r="P66" s="1081">
        <f t="shared" ca="1" si="58"/>
        <v>0</v>
      </c>
      <c r="Q66" s="1082">
        <f t="shared" ca="1" si="59"/>
        <v>0</v>
      </c>
      <c r="R66" s="1088">
        <f t="shared" ca="1" si="60"/>
        <v>0</v>
      </c>
      <c r="S66" s="1081">
        <f t="shared" ca="1" si="61"/>
        <v>0</v>
      </c>
      <c r="T66" s="1081">
        <f t="shared" ca="1" si="62"/>
        <v>0</v>
      </c>
      <c r="U66" s="1082">
        <f t="shared" ca="1" si="63"/>
        <v>0</v>
      </c>
      <c r="V66" s="1080">
        <f t="shared" ca="1" si="64"/>
        <v>0</v>
      </c>
      <c r="W66" s="1081">
        <f t="shared" ca="1" si="65"/>
        <v>0</v>
      </c>
      <c r="X66" s="1081">
        <f t="shared" ca="1" si="66"/>
        <v>0</v>
      </c>
      <c r="Y66" s="1082">
        <f t="shared" ca="1" si="67"/>
        <v>0</v>
      </c>
      <c r="Z66" s="1022"/>
      <c r="AA66" s="1022"/>
      <c r="AB66" s="1022"/>
      <c r="AC66" s="1022"/>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row>
    <row r="67" spans="1:164" s="7" customFormat="1" ht="12.75" customHeight="1" thickBot="1">
      <c r="A67" s="1000"/>
      <c r="B67" s="1101">
        <v>0</v>
      </c>
      <c r="C67" s="1101">
        <v>0</v>
      </c>
      <c r="D67" s="1102">
        <v>0</v>
      </c>
      <c r="E67" s="1103">
        <v>0</v>
      </c>
      <c r="F67" s="1104">
        <f ca="1">INDIRECT("'" &amp; $C$82 &amp; "'!C100")</f>
        <v>0</v>
      </c>
      <c r="G67" s="1104">
        <f ca="1">INDIRECT("'" &amp; $C$82 &amp; "'!E100")</f>
        <v>0</v>
      </c>
      <c r="H67" s="1104">
        <f ca="1">INDIRECT("'" &amp; $C$82 &amp; "'!G100")</f>
        <v>0</v>
      </c>
      <c r="I67" s="1105">
        <f ca="1">INDIRECT("'" &amp; $C$82 &amp; "'!I100")</f>
        <v>0</v>
      </c>
      <c r="J67" s="1106">
        <f t="shared" ca="1" si="52"/>
        <v>0</v>
      </c>
      <c r="K67" s="1107">
        <f t="shared" ca="1" si="53"/>
        <v>0</v>
      </c>
      <c r="L67" s="1107">
        <f t="shared" ca="1" si="54"/>
        <v>0</v>
      </c>
      <c r="M67" s="1108">
        <f t="shared" ca="1" si="55"/>
        <v>0</v>
      </c>
      <c r="N67" s="1106">
        <f t="shared" ca="1" si="56"/>
        <v>0</v>
      </c>
      <c r="O67" s="1107">
        <f t="shared" ca="1" si="57"/>
        <v>0</v>
      </c>
      <c r="P67" s="1107">
        <f t="shared" ca="1" si="58"/>
        <v>0</v>
      </c>
      <c r="Q67" s="1108">
        <f t="shared" ca="1" si="59"/>
        <v>0</v>
      </c>
      <c r="R67" s="1106">
        <f t="shared" ca="1" si="60"/>
        <v>0</v>
      </c>
      <c r="S67" s="1107">
        <f t="shared" ca="1" si="61"/>
        <v>0</v>
      </c>
      <c r="T67" s="1107">
        <f t="shared" ca="1" si="62"/>
        <v>0</v>
      </c>
      <c r="U67" s="1108">
        <f t="shared" ca="1" si="63"/>
        <v>0</v>
      </c>
      <c r="V67" s="1109">
        <f t="shared" ca="1" si="64"/>
        <v>0</v>
      </c>
      <c r="W67" s="1107">
        <f t="shared" ca="1" si="65"/>
        <v>0</v>
      </c>
      <c r="X67" s="1107">
        <f t="shared" ca="1" si="66"/>
        <v>0</v>
      </c>
      <c r="Y67" s="1108">
        <f t="shared" ca="1" si="67"/>
        <v>0</v>
      </c>
      <c r="Z67" s="1022"/>
      <c r="AA67" s="1022"/>
      <c r="AB67" s="1022"/>
      <c r="AC67" s="1022"/>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row>
    <row r="68" spans="1:164" ht="15" customHeight="1" thickBot="1">
      <c r="A68" s="96"/>
      <c r="B68" s="96"/>
      <c r="C68" s="96"/>
      <c r="D68" s="96"/>
      <c r="E68" s="100"/>
      <c r="F68" s="77"/>
      <c r="G68" s="77"/>
      <c r="H68" s="77"/>
      <c r="I68" s="77"/>
    </row>
    <row r="69" spans="1:164">
      <c r="A69" s="155"/>
      <c r="B69" s="91"/>
      <c r="C69" s="91"/>
      <c r="D69" s="91"/>
      <c r="E69" s="91"/>
      <c r="F69" s="91"/>
      <c r="G69" s="91"/>
      <c r="H69" s="91"/>
      <c r="I69" s="91"/>
    </row>
    <row r="70" spans="1:164">
      <c r="A70" s="153" t="s">
        <v>958</v>
      </c>
      <c r="B70" s="91"/>
      <c r="C70" s="91"/>
      <c r="D70" s="91"/>
      <c r="E70" s="91"/>
      <c r="F70" s="91"/>
      <c r="G70" s="91"/>
      <c r="H70" s="91"/>
      <c r="I70" s="91"/>
    </row>
    <row r="71" spans="1:164" ht="15" customHeight="1">
      <c r="A71" s="155" t="s">
        <v>959</v>
      </c>
      <c r="B71" s="153"/>
      <c r="C71" s="153"/>
      <c r="D71" s="153"/>
      <c r="E71" s="153"/>
      <c r="F71" s="154"/>
      <c r="G71" s="154"/>
      <c r="H71" s="154"/>
      <c r="I71" s="154"/>
      <c r="J71" s="8"/>
      <c r="K71" s="30"/>
      <c r="L71" s="30"/>
    </row>
    <row r="72" spans="1:164" ht="15" customHeight="1">
      <c r="A72" s="155" t="s">
        <v>1350</v>
      </c>
      <c r="B72" s="153"/>
      <c r="C72" s="153"/>
      <c r="D72" s="153"/>
      <c r="E72" s="153"/>
      <c r="F72" s="154"/>
      <c r="G72" s="154"/>
      <c r="H72" s="154"/>
      <c r="I72" s="154"/>
      <c r="J72" s="8"/>
      <c r="K72" s="30"/>
      <c r="L72" s="30"/>
    </row>
    <row r="73" spans="1:164" ht="15" customHeight="1">
      <c r="A73" s="157"/>
      <c r="B73" s="153"/>
      <c r="C73" s="153"/>
      <c r="D73" s="153"/>
      <c r="E73" s="153"/>
      <c r="F73" s="154"/>
      <c r="G73" s="154"/>
      <c r="H73" s="154"/>
      <c r="I73" s="154"/>
      <c r="J73" s="8"/>
      <c r="K73" s="30"/>
      <c r="L73" s="30"/>
    </row>
    <row r="74" spans="1:164" ht="15" customHeight="1">
      <c r="A74" s="81"/>
      <c r="B74" s="81"/>
      <c r="C74" s="81"/>
      <c r="D74" s="81"/>
      <c r="E74" s="81"/>
      <c r="F74" s="30"/>
      <c r="G74" s="30"/>
      <c r="H74" s="30"/>
      <c r="I74" s="30"/>
      <c r="J74" s="8"/>
      <c r="K74" s="30"/>
      <c r="L74" s="30"/>
    </row>
    <row r="75" spans="1:164" ht="15" customHeight="1">
      <c r="A75" s="1315" t="s">
        <v>1403</v>
      </c>
      <c r="B75" s="1316"/>
      <c r="C75" s="1316"/>
      <c r="D75" s="1316"/>
      <c r="E75" s="1317"/>
      <c r="F75" s="27">
        <f ca="1">SUM(J14:J64)</f>
        <v>0</v>
      </c>
      <c r="G75" s="27">
        <f ca="1">SUM(N14:N64)</f>
        <v>0</v>
      </c>
      <c r="H75" s="27">
        <f ca="1">SUM(R14:R64)</f>
        <v>0</v>
      </c>
      <c r="I75" s="27">
        <f ca="1">SUM(V14:V64)</f>
        <v>0</v>
      </c>
      <c r="L75" s="59"/>
    </row>
    <row r="76" spans="1:164" ht="15" customHeight="1">
      <c r="A76" s="1315" t="s">
        <v>1404</v>
      </c>
      <c r="B76" s="1316"/>
      <c r="C76" s="1316"/>
      <c r="D76" s="1316"/>
      <c r="E76" s="1317"/>
      <c r="F76" s="28">
        <f ca="1">SUM(K14:K64)</f>
        <v>0</v>
      </c>
      <c r="G76" s="28">
        <f ca="1">SUM(O14:O64)</f>
        <v>0</v>
      </c>
      <c r="H76" s="28">
        <f ca="1">SUM(S14:S64)</f>
        <v>0</v>
      </c>
      <c r="I76" s="28">
        <f ca="1">SUM(W14:W64)</f>
        <v>0</v>
      </c>
      <c r="J76" s="8"/>
      <c r="K76" s="21"/>
    </row>
    <row r="77" spans="1:164" ht="15" customHeight="1">
      <c r="A77" s="1318" t="s">
        <v>1405</v>
      </c>
      <c r="B77" s="1319"/>
      <c r="C77" s="1319"/>
      <c r="D77" s="1319"/>
      <c r="E77" s="1320"/>
      <c r="F77" s="29">
        <f ca="1">SUM(L14:L64)</f>
        <v>0</v>
      </c>
      <c r="G77" s="29">
        <f ca="1">SUM(P14:P64)</f>
        <v>0</v>
      </c>
      <c r="H77" s="29">
        <f ca="1">SUM(T14:T64)</f>
        <v>0</v>
      </c>
      <c r="I77" s="29">
        <f ca="1">SUM(X14:X64)</f>
        <v>0</v>
      </c>
      <c r="K77" s="30"/>
      <c r="L77" s="30"/>
    </row>
    <row r="78" spans="1:164" ht="15" customHeight="1">
      <c r="A78" s="1315" t="s">
        <v>1406</v>
      </c>
      <c r="B78" s="1316"/>
      <c r="C78" s="1316"/>
      <c r="D78" s="1316"/>
      <c r="E78" s="1317"/>
      <c r="F78" s="31">
        <f ca="1">SUM(M14:M64)</f>
        <v>0</v>
      </c>
      <c r="G78" s="31">
        <f ca="1">SUM(Q14:Q64)</f>
        <v>0</v>
      </c>
      <c r="H78" s="31">
        <f ca="1">SUM(U14:U64)</f>
        <v>0</v>
      </c>
      <c r="I78" s="31">
        <f ca="1">SUM(Y14:Y64)</f>
        <v>0</v>
      </c>
      <c r="J78" s="8"/>
      <c r="K78" s="30"/>
      <c r="L78" s="30"/>
    </row>
    <row r="79" spans="1:164" ht="13.5" thickBot="1"/>
    <row r="80" spans="1:164" ht="16.5" thickBot="1">
      <c r="A80" s="32" t="s">
        <v>1081</v>
      </c>
      <c r="B80" s="32"/>
      <c r="C80" s="33"/>
      <c r="D80" s="33"/>
      <c r="E80" s="33"/>
      <c r="F80" s="33"/>
      <c r="G80" s="33"/>
      <c r="H80" s="33"/>
      <c r="I80" s="34"/>
    </row>
    <row r="82" spans="1:164">
      <c r="A82" s="8" t="s">
        <v>1327</v>
      </c>
      <c r="C82" s="139" t="s">
        <v>1407</v>
      </c>
    </row>
    <row r="83" spans="1:164">
      <c r="A83" s="962" t="s">
        <v>1408</v>
      </c>
      <c r="C83" s="139">
        <v>128</v>
      </c>
      <c r="D83" s="963" t="s">
        <v>1090</v>
      </c>
      <c r="E83" t="s">
        <v>1093</v>
      </c>
    </row>
    <row r="84" spans="1:164">
      <c r="A84" s="962"/>
      <c r="C84" s="139"/>
      <c r="D84" s="963"/>
    </row>
    <row r="86" spans="1:164" ht="13.5" thickBot="1"/>
    <row r="87" spans="1:164" ht="16.5" thickBot="1">
      <c r="A87" s="32" t="s">
        <v>1409</v>
      </c>
      <c r="B87" s="32"/>
      <c r="C87" s="33"/>
      <c r="D87" s="33"/>
      <c r="E87" s="33"/>
      <c r="F87" s="33"/>
      <c r="G87" s="33"/>
      <c r="H87" s="33"/>
      <c r="I87" s="33"/>
      <c r="J87" s="34"/>
      <c r="K87" s="34"/>
      <c r="L87" s="34"/>
      <c r="M87" s="34"/>
    </row>
    <row r="88" spans="1:164" s="40" customFormat="1" ht="16.5" thickBot="1">
      <c r="A88" s="37"/>
      <c r="B88" s="37"/>
      <c r="C88" s="38"/>
      <c r="D88" s="38"/>
      <c r="E88" s="38"/>
      <c r="F88" s="38"/>
      <c r="G88" s="38"/>
      <c r="H88" s="38"/>
      <c r="I88" s="38"/>
      <c r="J88" s="39"/>
      <c r="K88" s="39"/>
      <c r="L88" s="39"/>
      <c r="M88" s="39"/>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row>
    <row r="89" spans="1:164">
      <c r="A89" s="41" t="s">
        <v>1410</v>
      </c>
      <c r="B89" s="42"/>
      <c r="C89" s="42"/>
      <c r="D89" s="42"/>
      <c r="E89" s="42"/>
      <c r="F89" s="42"/>
      <c r="G89" s="42"/>
      <c r="H89" s="42"/>
      <c r="I89" s="42"/>
      <c r="J89" s="42"/>
      <c r="K89" s="42"/>
      <c r="L89" s="42"/>
      <c r="M89" s="42"/>
      <c r="S89" s="43"/>
      <c r="T89" s="44"/>
      <c r="U89" s="44"/>
    </row>
    <row r="90" spans="1:164">
      <c r="A90" s="18"/>
      <c r="B90" s="18"/>
    </row>
    <row r="91" spans="1:164" s="7" customFormat="1" ht="12.75" customHeight="1">
      <c r="A91" s="1110" t="s">
        <v>1411</v>
      </c>
      <c r="B91" s="1110"/>
      <c r="C91" s="1111">
        <f ca="1">INDIRECT("'"&amp;$C$82&amp;"'!C119")</f>
        <v>1</v>
      </c>
      <c r="D91" s="57" t="s">
        <v>981</v>
      </c>
      <c r="E91" s="57"/>
      <c r="F91" s="1110" t="s">
        <v>1412</v>
      </c>
      <c r="G91" s="1110"/>
      <c r="H91" s="57"/>
      <c r="I91" s="1111">
        <f ca="1">INDIRECT("'" &amp; $C$82 &amp; "'!C120")</f>
        <v>1</v>
      </c>
      <c r="J91" s="57" t="s">
        <v>981</v>
      </c>
      <c r="K91" s="1110"/>
      <c r="L91" s="57"/>
      <c r="M91" s="57"/>
      <c r="N91" s="57"/>
      <c r="O91" s="57"/>
      <c r="P91" s="57"/>
      <c r="Q91" s="57"/>
      <c r="R91" s="57"/>
      <c r="S91" s="1112"/>
      <c r="T91" s="965"/>
      <c r="U91" s="965"/>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row>
    <row r="92" spans="1:164" s="7" customFormat="1" ht="12.75" customHeight="1">
      <c r="A92" s="57" t="s">
        <v>1413</v>
      </c>
      <c r="B92" s="57"/>
      <c r="C92" s="57"/>
      <c r="D92" s="57"/>
      <c r="E92" s="57"/>
      <c r="F92" s="57" t="s">
        <v>1413</v>
      </c>
      <c r="G92" s="57"/>
      <c r="H92" s="57"/>
      <c r="I92" s="57"/>
      <c r="J92" s="57"/>
      <c r="K92" s="57"/>
      <c r="L92" s="57"/>
      <c r="M92" s="57"/>
      <c r="N92" s="57"/>
      <c r="O92" s="57"/>
      <c r="P92" s="57"/>
      <c r="Q92" s="57"/>
      <c r="R92" s="57"/>
      <c r="S92" s="1112"/>
      <c r="T92" s="965"/>
      <c r="U92" s="965"/>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row>
    <row r="93" spans="1:164" s="7" customFormat="1">
      <c r="A93"/>
      <c r="B93"/>
      <c r="C93" s="57"/>
      <c r="D93" s="57"/>
      <c r="E93" s="57"/>
      <c r="F93" s="57"/>
      <c r="G93" s="57"/>
      <c r="H93" s="57"/>
      <c r="I93" s="57"/>
      <c r="J93" s="57"/>
      <c r="K93" s="57"/>
      <c r="L93" s="57"/>
      <c r="M93" s="57"/>
      <c r="N93" s="57"/>
      <c r="O93" s="57"/>
      <c r="P93" s="57"/>
      <c r="Q93" s="57"/>
      <c r="R93" s="57"/>
      <c r="S93" s="1113"/>
      <c r="T93" s="1113"/>
      <c r="U93" s="1113"/>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row>
    <row r="94" spans="1:164" s="7" customFormat="1" ht="12.75" customHeight="1">
      <c r="A94" s="57" t="s">
        <v>1414</v>
      </c>
      <c r="B94" s="965" t="s">
        <v>1415</v>
      </c>
      <c r="C94" s="1114">
        <f ca="1">(Vline_min_AP-Vdet_min_AP-(($F$77*Idet_AP*Rdet_AP*$F$77)/(2*DC_AP))-(($F$76-$F$77)*Idet_AP/DC_AP+Ileak_AP*Vdet_min_AP/((Vans_nom_AP/Ileak_AP-Rcbl_AP)*Ileak_AP))*Rdet_AP*$F$77)/($F$76*Idet_AP/DC_AP+Ileak_AP*Vdet_min_AP/((Vans_nom_AP/Ileak_AP-Rcbl_AP)*Ileak_AP))</f>
        <v>316.45833333333337</v>
      </c>
      <c r="D94" s="57" t="s">
        <v>1030</v>
      </c>
      <c r="E94" s="57"/>
      <c r="F94" s="57" t="s">
        <v>1373</v>
      </c>
      <c r="G94" s="1115"/>
      <c r="H94" s="57"/>
      <c r="I94" s="1116">
        <f ca="1">IF(C100&gt;=IncCapRc_AP,CmaxGreatRc_AP,CmaxSmalRc_AP)</f>
        <v>600</v>
      </c>
      <c r="J94" s="57" t="s">
        <v>1015</v>
      </c>
      <c r="K94" s="1115"/>
      <c r="L94" s="57"/>
      <c r="M94" s="57"/>
      <c r="N94" s="57"/>
      <c r="O94" s="57"/>
      <c r="P94" s="57"/>
      <c r="Q94" s="968"/>
      <c r="R94" s="968"/>
      <c r="S94" s="1113"/>
      <c r="T94" s="1113"/>
      <c r="U94" s="1113"/>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row>
    <row r="95" spans="1:164" s="7" customFormat="1" ht="12.75" customHeight="1">
      <c r="A95" s="57" t="s">
        <v>1416</v>
      </c>
      <c r="B95" s="57"/>
      <c r="C95" s="1114">
        <f ca="1">IF(C94&gt;Rans_AP-($F$77*Rdet_AP),Rans_AP-($F$77*Rdet_AP),C94)</f>
        <v>316.45833333333337</v>
      </c>
      <c r="D95" s="57" t="s">
        <v>1030</v>
      </c>
      <c r="E95" s="57"/>
      <c r="F95" s="57"/>
      <c r="G95" s="1115"/>
      <c r="H95" s="57"/>
      <c r="I95" s="57"/>
      <c r="J95" s="57"/>
      <c r="K95" s="1115"/>
      <c r="L95" s="57"/>
      <c r="M95" s="57"/>
      <c r="N95" s="57"/>
      <c r="O95" s="57"/>
      <c r="P95" s="57"/>
      <c r="Q95" s="968"/>
      <c r="R95" s="968"/>
      <c r="S95" s="1113"/>
      <c r="T95" s="1113"/>
      <c r="U95" s="1113"/>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row>
    <row r="96" spans="1:164" s="7" customFormat="1" ht="12.75" customHeight="1">
      <c r="A96" s="57" t="s">
        <v>1417</v>
      </c>
      <c r="B96" s="57"/>
      <c r="C96" s="1114">
        <f ca="1">IF(C95&gt;Rcbl_AP,Rcbl_AP,C95)</f>
        <v>150</v>
      </c>
      <c r="D96" s="57" t="s">
        <v>1030</v>
      </c>
      <c r="E96" s="57"/>
      <c r="F96" s="57"/>
      <c r="G96" s="1115"/>
      <c r="H96" s="57"/>
      <c r="I96" s="57"/>
      <c r="J96" s="57"/>
      <c r="K96" s="1115"/>
      <c r="L96" s="57"/>
      <c r="M96" s="57"/>
      <c r="N96" s="57"/>
      <c r="O96" s="57"/>
      <c r="P96" s="57"/>
      <c r="Q96" s="968"/>
      <c r="R96" s="968"/>
      <c r="S96" s="1113"/>
      <c r="T96" s="1113"/>
      <c r="U96" s="1113"/>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row>
    <row r="97" spans="1:164" s="7" customFormat="1" ht="12.75" customHeight="1">
      <c r="A97" s="57"/>
      <c r="B97" s="57"/>
      <c r="C97" s="57"/>
      <c r="D97" s="57"/>
      <c r="E97" s="57"/>
      <c r="F97" s="57"/>
      <c r="G97" s="57"/>
      <c r="H97" s="57"/>
      <c r="I97" s="57"/>
      <c r="J97" s="57"/>
      <c r="K97" s="57"/>
      <c r="L97" s="57"/>
      <c r="M97" s="57"/>
      <c r="N97" s="57"/>
      <c r="O97" s="57"/>
      <c r="P97" s="57"/>
      <c r="Q97" s="57"/>
      <c r="R97" s="57"/>
      <c r="S97" s="1112"/>
      <c r="T97" s="965"/>
      <c r="U97" s="965"/>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row>
    <row r="98" spans="1:164" s="7" customFormat="1" ht="12.75" customHeight="1">
      <c r="A98" s="57" t="s">
        <v>1418</v>
      </c>
      <c r="B98" s="57"/>
      <c r="C98" s="1117">
        <f ca="1">INDIRECT("'" &amp; $C$82 &amp; "'!C121")</f>
        <v>50</v>
      </c>
      <c r="D98" s="57" t="s">
        <v>984</v>
      </c>
      <c r="E98" s="57"/>
      <c r="F98" s="57" t="s">
        <v>1419</v>
      </c>
      <c r="G98" s="57"/>
      <c r="H98" s="57"/>
      <c r="I98" s="1117">
        <f ca="1">INDIRECT("'" &amp; $C$82 &amp; "'!C122")</f>
        <v>70</v>
      </c>
      <c r="J98" s="57" t="s">
        <v>986</v>
      </c>
      <c r="K98" s="57"/>
      <c r="L98" s="57"/>
      <c r="M98" s="57"/>
      <c r="N98" s="57"/>
      <c r="O98" s="57"/>
      <c r="P98" s="57"/>
      <c r="Q98" s="57"/>
      <c r="R98" s="57"/>
      <c r="S98" s="1112"/>
      <c r="T98" s="965"/>
      <c r="U98" s="965"/>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row>
    <row r="99" spans="1:164" s="7" customFormat="1" ht="12.75" customHeight="1">
      <c r="A99" s="57" t="s">
        <v>1420</v>
      </c>
      <c r="B99" s="57"/>
      <c r="C99" s="1115">
        <f ca="1">IF(C98=0,MaxLengthR_AP,IF(C94&lt;=0,0,IF((C94/C98*1000)&gt;MaxLengthR_AP,MaxLengthR_AP,(C94/C98*1000))))</f>
        <v>2000</v>
      </c>
      <c r="D99" s="57" t="s">
        <v>981</v>
      </c>
      <c r="E99" s="57"/>
      <c r="F99" s="57"/>
      <c r="G99" s="57"/>
      <c r="H99" s="57"/>
      <c r="I99" s="1115"/>
      <c r="J99" s="57"/>
      <c r="K99" s="57"/>
      <c r="L99" s="57"/>
      <c r="M99" s="57"/>
      <c r="N99" s="57"/>
      <c r="O99" s="57"/>
      <c r="P99" s="57"/>
      <c r="Q99" s="57"/>
      <c r="R99" s="57"/>
      <c r="S99" s="1112"/>
      <c r="T99" s="965"/>
      <c r="U99" s="965"/>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row>
    <row r="100" spans="1:164" s="7" customFormat="1" ht="12.75" customHeight="1">
      <c r="A100" s="57" t="s">
        <v>1421</v>
      </c>
      <c r="B100" s="57"/>
      <c r="C100" s="1116">
        <f ca="1">IF(C99&lt;=0,0,C91/1000*C98)</f>
        <v>0.05</v>
      </c>
      <c r="D100" s="57" t="s">
        <v>1030</v>
      </c>
      <c r="E100" s="8" t="str">
        <f ca="1">IF(C95&gt;=C100,"--&gt; Configuration OK","--&gt; Configuration not allowed")</f>
        <v>--&gt; Configuration OK</v>
      </c>
      <c r="F100" s="57"/>
      <c r="G100" s="57"/>
      <c r="H100" s="57"/>
      <c r="I100" s="1116">
        <f ca="1">I91/1000*I98</f>
        <v>7.0000000000000007E-2</v>
      </c>
      <c r="J100" s="57" t="s">
        <v>1015</v>
      </c>
      <c r="K100" s="8" t="str">
        <f ca="1">IF(I94&gt;=I100,"--&gt; Configuration OK","--&gt; Configuration not allowed")</f>
        <v>--&gt; Configuration OK</v>
      </c>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row>
    <row r="101" spans="1:164" s="7" customFormat="1" ht="12.75" customHeight="1" thickBot="1">
      <c r="A101" s="57"/>
      <c r="B101" s="57"/>
      <c r="C101" s="57"/>
      <c r="D101" s="57"/>
      <c r="E101" s="8"/>
      <c r="F101" s="57"/>
      <c r="G101" s="57"/>
      <c r="H101" s="57"/>
      <c r="I101" s="57"/>
      <c r="J101" s="57"/>
      <c r="K101" s="8"/>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row>
    <row r="102" spans="1:164">
      <c r="A102" s="41" t="s">
        <v>1422</v>
      </c>
      <c r="B102" s="42"/>
      <c r="C102" s="42"/>
      <c r="D102" s="42"/>
      <c r="E102" s="42"/>
      <c r="F102" s="42"/>
      <c r="G102" s="42"/>
      <c r="H102" s="42"/>
      <c r="I102" s="42"/>
      <c r="J102" s="42"/>
      <c r="K102" s="42"/>
      <c r="L102" s="42"/>
      <c r="M102" s="42"/>
      <c r="S102" s="43"/>
      <c r="T102" s="44"/>
      <c r="U102" s="44"/>
    </row>
    <row r="103" spans="1:164">
      <c r="A103" s="18"/>
      <c r="B103" s="18"/>
    </row>
    <row r="104" spans="1:164" s="7" customFormat="1" ht="12.75" customHeight="1">
      <c r="A104" s="1110" t="s">
        <v>1411</v>
      </c>
      <c r="B104" s="1110"/>
      <c r="C104" s="1111">
        <f ca="1">INDIRECT("'" &amp; $C$82 &amp; "'!E119")</f>
        <v>1</v>
      </c>
      <c r="D104" s="57" t="s">
        <v>981</v>
      </c>
      <c r="E104" s="57"/>
      <c r="F104" s="1110" t="s">
        <v>1412</v>
      </c>
      <c r="G104" s="1110"/>
      <c r="H104" s="57"/>
      <c r="I104" s="1111">
        <f ca="1">INDIRECT("'" &amp; $C$82 &amp; "'!E120")</f>
        <v>1</v>
      </c>
      <c r="J104" s="57" t="s">
        <v>981</v>
      </c>
      <c r="K104" s="1110"/>
      <c r="L104" s="57"/>
      <c r="M104" s="57"/>
      <c r="N104" s="57"/>
      <c r="O104" s="57"/>
      <c r="P104" s="57"/>
      <c r="Q104" s="57"/>
      <c r="R104" s="57"/>
      <c r="S104" s="1112"/>
      <c r="T104" s="965"/>
      <c r="U104" s="965"/>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row>
    <row r="105" spans="1:164" s="7" customFormat="1" ht="12.75" customHeight="1">
      <c r="A105" s="57" t="s">
        <v>1413</v>
      </c>
      <c r="B105" s="57"/>
      <c r="C105" s="57"/>
      <c r="D105" s="57"/>
      <c r="E105" s="57"/>
      <c r="F105" s="57" t="s">
        <v>1413</v>
      </c>
      <c r="G105" s="57"/>
      <c r="H105" s="57"/>
      <c r="I105" s="57"/>
      <c r="J105" s="57"/>
      <c r="K105" s="57"/>
      <c r="L105" s="57"/>
      <c r="M105" s="57"/>
      <c r="N105" s="57"/>
      <c r="O105" s="57"/>
      <c r="P105" s="57"/>
      <c r="Q105" s="57"/>
      <c r="R105" s="57"/>
      <c r="S105" s="1112"/>
      <c r="T105" s="965"/>
      <c r="U105" s="965"/>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row>
    <row r="106" spans="1:164" s="7" customFormat="1">
      <c r="A106"/>
      <c r="B106"/>
      <c r="C106" s="57"/>
      <c r="D106" s="57"/>
      <c r="E106" s="57"/>
      <c r="F106" s="57"/>
      <c r="G106" s="57"/>
      <c r="H106" s="57"/>
      <c r="I106" s="57"/>
      <c r="J106" s="57"/>
      <c r="K106" s="57"/>
      <c r="L106" s="57"/>
      <c r="M106" s="57"/>
      <c r="N106" s="57"/>
      <c r="O106" s="57"/>
      <c r="P106" s="57"/>
      <c r="Q106" s="57"/>
      <c r="R106" s="57"/>
      <c r="S106" s="1113"/>
      <c r="T106" s="1113"/>
      <c r="U106" s="1113"/>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row>
    <row r="107" spans="1:164" s="7" customFormat="1" ht="12.75" customHeight="1">
      <c r="A107" s="57" t="s">
        <v>1414</v>
      </c>
      <c r="B107" s="965" t="s">
        <v>1415</v>
      </c>
      <c r="C107" s="1114">
        <f ca="1">(Vline_min_AP-Vdet_min_AP-(($G$77*Idet_AP*Rdet_AP*$G$77)/(2*DC_AP))-(($G$76-$G$77)*Idet_AP/DC_AP+Ileak_AP*Vdet_min_AP/((Vans_nom_AP/Ileak_AP-Rcbl_AP)*Ileak_AP))*Rdet_AP*$G$77)/($G$76*Idet_AP/DC_AP+Ileak_AP*Vdet_min_AP/((Vans_nom_AP/Ileak_AP-Rcbl_AP)*Ileak_AP))</f>
        <v>316.45833333333337</v>
      </c>
      <c r="D107" s="57" t="s">
        <v>1030</v>
      </c>
      <c r="E107" s="57"/>
      <c r="F107" s="57" t="s">
        <v>1373</v>
      </c>
      <c r="G107" s="1115"/>
      <c r="H107" s="57"/>
      <c r="I107" s="1116">
        <f ca="1">IF(C113&gt;=IncCapRc_AP,CmaxGreatRc_AP,CmaxSmalRc_AP)</f>
        <v>600</v>
      </c>
      <c r="J107" s="57" t="s">
        <v>1015</v>
      </c>
      <c r="K107" s="1115"/>
      <c r="L107" s="57"/>
      <c r="M107" s="57"/>
      <c r="N107" s="57"/>
      <c r="O107" s="57"/>
      <c r="P107" s="57"/>
      <c r="Q107" s="968"/>
      <c r="R107" s="968"/>
      <c r="S107" s="1113"/>
      <c r="T107" s="1113"/>
      <c r="U107" s="1113"/>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row>
    <row r="108" spans="1:164" s="7" customFormat="1" ht="12.75" customHeight="1">
      <c r="A108" s="57" t="s">
        <v>1416</v>
      </c>
      <c r="B108" s="57"/>
      <c r="C108" s="1114">
        <f ca="1">IF(C107&gt;Rans_AP-($G$77*Rdet_AP),Rans_AP-($G$77*Rdet_AP),C107)</f>
        <v>316.45833333333337</v>
      </c>
      <c r="D108" s="57" t="s">
        <v>1030</v>
      </c>
      <c r="E108" s="57"/>
      <c r="F108" s="57"/>
      <c r="G108" s="1115"/>
      <c r="H108" s="57"/>
      <c r="I108" s="57"/>
      <c r="J108" s="57"/>
      <c r="K108" s="1115"/>
      <c r="L108" s="57"/>
      <c r="M108" s="57"/>
      <c r="N108" s="57"/>
      <c r="O108" s="57"/>
      <c r="P108" s="57"/>
      <c r="Q108" s="968"/>
      <c r="R108" s="968"/>
      <c r="S108" s="1113"/>
      <c r="T108" s="1113"/>
      <c r="U108" s="1113"/>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row>
    <row r="109" spans="1:164" s="7" customFormat="1" ht="12.75" customHeight="1">
      <c r="A109" s="57" t="s">
        <v>1417</v>
      </c>
      <c r="B109" s="57"/>
      <c r="C109" s="1114">
        <f ca="1">IF(C108&gt;Rcbl_AP,Rcbl_AP,C108)</f>
        <v>150</v>
      </c>
      <c r="D109" s="57" t="s">
        <v>1030</v>
      </c>
      <c r="E109" s="57"/>
      <c r="F109" s="57"/>
      <c r="G109" s="1115"/>
      <c r="H109" s="57"/>
      <c r="I109" s="57"/>
      <c r="J109" s="57"/>
      <c r="K109" s="1115"/>
      <c r="L109" s="57"/>
      <c r="M109" s="57"/>
      <c r="N109" s="57"/>
      <c r="O109" s="57"/>
      <c r="P109" s="57"/>
      <c r="Q109" s="968"/>
      <c r="R109" s="968"/>
      <c r="S109" s="1113"/>
      <c r="T109" s="1113"/>
      <c r="U109" s="1113"/>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row>
    <row r="110" spans="1:164" s="7" customFormat="1" ht="12.75" customHeight="1">
      <c r="A110" s="57"/>
      <c r="B110" s="57"/>
      <c r="C110" s="57"/>
      <c r="D110" s="57"/>
      <c r="E110" s="57"/>
      <c r="F110" s="57"/>
      <c r="G110" s="57"/>
      <c r="H110" s="57"/>
      <c r="I110" s="57"/>
      <c r="J110" s="57"/>
      <c r="K110" s="57"/>
      <c r="L110" s="57"/>
      <c r="M110" s="57"/>
      <c r="N110" s="57"/>
      <c r="O110" s="57"/>
      <c r="P110" s="57"/>
      <c r="Q110" s="57"/>
      <c r="R110" s="57"/>
      <c r="S110" s="1112"/>
      <c r="T110" s="965"/>
      <c r="U110" s="965"/>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row>
    <row r="111" spans="1:164" s="7" customFormat="1" ht="12.75" customHeight="1">
      <c r="A111" s="57" t="s">
        <v>1418</v>
      </c>
      <c r="B111" s="57"/>
      <c r="C111" s="1117">
        <f ca="1">INDIRECT("'" &amp; $C$82 &amp; "'!E121")</f>
        <v>50</v>
      </c>
      <c r="D111" s="57" t="s">
        <v>984</v>
      </c>
      <c r="E111" s="57"/>
      <c r="F111" s="57" t="s">
        <v>1419</v>
      </c>
      <c r="G111" s="57"/>
      <c r="H111" s="57"/>
      <c r="I111" s="1117">
        <f ca="1">INDIRECT("'" &amp; $C$82 &amp; "'!E122")</f>
        <v>70</v>
      </c>
      <c r="J111" s="57" t="s">
        <v>986</v>
      </c>
      <c r="K111" s="57"/>
      <c r="L111" s="57"/>
      <c r="M111" s="57"/>
      <c r="N111" s="57"/>
      <c r="O111" s="57"/>
      <c r="P111" s="57"/>
      <c r="Q111" s="57"/>
      <c r="R111" s="57"/>
      <c r="S111" s="1112"/>
      <c r="T111" s="965"/>
      <c r="U111" s="965"/>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row>
    <row r="112" spans="1:164" s="7" customFormat="1" ht="12.75" customHeight="1">
      <c r="A112" s="57" t="s">
        <v>1420</v>
      </c>
      <c r="B112" s="57"/>
      <c r="C112" s="1115">
        <f ca="1">IF(C111=0,MaxLengthR_AP,IF(C107&lt;=0,0,IF((C107/C111*1000)&gt;MaxLengthR_AP,MaxLengthR_AP,(C107/C111*1000))))</f>
        <v>2000</v>
      </c>
      <c r="D112" s="57" t="s">
        <v>981</v>
      </c>
      <c r="E112" s="57"/>
      <c r="F112" s="57"/>
      <c r="G112" s="57"/>
      <c r="H112" s="57"/>
      <c r="I112" s="1115"/>
      <c r="J112" s="57"/>
      <c r="K112" s="57"/>
      <c r="L112" s="57"/>
      <c r="M112" s="57"/>
      <c r="N112" s="57"/>
      <c r="O112" s="57"/>
      <c r="P112" s="57"/>
      <c r="Q112" s="57"/>
      <c r="R112" s="57"/>
      <c r="S112" s="1112"/>
      <c r="T112" s="965"/>
      <c r="U112" s="965"/>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row>
    <row r="113" spans="1:164" s="7" customFormat="1" ht="12.75" customHeight="1">
      <c r="A113" s="57" t="s">
        <v>1421</v>
      </c>
      <c r="B113" s="57"/>
      <c r="C113" s="1116">
        <f ca="1">IF(C112&lt;=0,0,C104/1000*C111)</f>
        <v>0.05</v>
      </c>
      <c r="D113" s="57" t="s">
        <v>1030</v>
      </c>
      <c r="E113" s="8" t="str">
        <f ca="1">IF(C108&gt;=C113,"--&gt; Configuration OK","--&gt; Configuration not allowed")</f>
        <v>--&gt; Configuration OK</v>
      </c>
      <c r="F113" s="57"/>
      <c r="G113" s="57"/>
      <c r="H113" s="57"/>
      <c r="I113" s="57">
        <f ca="1">I104/1000*I111</f>
        <v>7.0000000000000007E-2</v>
      </c>
      <c r="J113" s="57" t="s">
        <v>1015</v>
      </c>
      <c r="K113" s="8" t="str">
        <f ca="1">IF(I107&gt;=I113,"--&gt; Configuration OK","--&gt; Configuration not allowed")</f>
        <v>--&gt; Configuration OK</v>
      </c>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row>
    <row r="114" spans="1:164" s="7" customFormat="1" ht="12.75" customHeight="1" thickBot="1">
      <c r="A114" s="57"/>
      <c r="B114" s="57"/>
      <c r="C114" s="57"/>
      <c r="D114" s="57"/>
      <c r="E114" s="8"/>
      <c r="F114" s="57"/>
      <c r="G114" s="57"/>
      <c r="H114" s="57"/>
      <c r="I114" s="57"/>
      <c r="J114" s="57"/>
      <c r="K114" s="8"/>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row>
    <row r="115" spans="1:164">
      <c r="A115" s="41" t="s">
        <v>1423</v>
      </c>
      <c r="B115" s="42"/>
      <c r="C115" s="42"/>
      <c r="D115" s="42"/>
      <c r="E115" s="42"/>
      <c r="F115" s="42"/>
      <c r="G115" s="42"/>
      <c r="H115" s="42"/>
      <c r="I115" s="42"/>
      <c r="J115" s="42"/>
      <c r="K115" s="42"/>
      <c r="L115" s="42"/>
      <c r="M115" s="42"/>
      <c r="S115" s="43"/>
      <c r="T115" s="44"/>
      <c r="U115" s="44"/>
    </row>
    <row r="116" spans="1:164">
      <c r="A116" s="18"/>
      <c r="B116" s="18"/>
    </row>
    <row r="117" spans="1:164" s="7" customFormat="1" ht="12.75" customHeight="1">
      <c r="A117" s="1110" t="s">
        <v>1411</v>
      </c>
      <c r="B117" s="1110"/>
      <c r="C117" s="1111">
        <f ca="1">INDIRECT("'" &amp; $C$82 &amp; "'!G119")</f>
        <v>1</v>
      </c>
      <c r="D117" s="57" t="s">
        <v>981</v>
      </c>
      <c r="E117" s="57"/>
      <c r="F117" s="1110" t="s">
        <v>1412</v>
      </c>
      <c r="G117" s="1110"/>
      <c r="H117" s="57"/>
      <c r="I117" s="1111">
        <f ca="1">INDIRECT("'" &amp; $C$82 &amp; "'!G120")</f>
        <v>1</v>
      </c>
      <c r="J117" s="57" t="s">
        <v>981</v>
      </c>
      <c r="K117" s="1110"/>
      <c r="L117" s="57"/>
      <c r="M117" s="57"/>
      <c r="N117" s="57"/>
      <c r="O117" s="57"/>
      <c r="P117" s="57"/>
      <c r="Q117" s="57"/>
      <c r="R117" s="57"/>
      <c r="S117" s="1112"/>
      <c r="T117" s="965"/>
      <c r="U117" s="965"/>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row>
    <row r="118" spans="1:164" s="7" customFormat="1" ht="12.75" customHeight="1">
      <c r="A118" s="57" t="s">
        <v>1413</v>
      </c>
      <c r="B118" s="57"/>
      <c r="C118" s="57"/>
      <c r="D118" s="57"/>
      <c r="E118" s="57"/>
      <c r="F118" s="57" t="s">
        <v>1413</v>
      </c>
      <c r="G118" s="57"/>
      <c r="H118" s="57"/>
      <c r="I118" s="57"/>
      <c r="J118" s="57"/>
      <c r="K118" s="57"/>
      <c r="L118" s="57"/>
      <c r="M118" s="57"/>
      <c r="N118" s="57"/>
      <c r="O118" s="57"/>
      <c r="P118" s="57"/>
      <c r="Q118" s="57"/>
      <c r="R118" s="57"/>
      <c r="S118" s="1112"/>
      <c r="T118" s="965"/>
      <c r="U118" s="965"/>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row>
    <row r="119" spans="1:164" s="7" customFormat="1">
      <c r="A119"/>
      <c r="B119"/>
      <c r="C119" s="57"/>
      <c r="D119" s="57"/>
      <c r="E119" s="57"/>
      <c r="F119" s="57"/>
      <c r="G119" s="57"/>
      <c r="H119" s="57"/>
      <c r="I119" s="57"/>
      <c r="J119" s="57"/>
      <c r="K119" s="57"/>
      <c r="L119" s="57"/>
      <c r="M119" s="57"/>
      <c r="N119" s="57"/>
      <c r="O119" s="57"/>
      <c r="P119" s="57"/>
      <c r="Q119" s="57"/>
      <c r="R119" s="57"/>
      <c r="S119" s="1113"/>
      <c r="T119" s="1113"/>
      <c r="U119" s="1113"/>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c r="DZ119" s="57"/>
      <c r="EA119" s="57"/>
      <c r="EB119" s="57"/>
      <c r="EC119" s="57"/>
      <c r="ED119" s="57"/>
      <c r="EE119" s="57"/>
      <c r="EF119" s="57"/>
      <c r="EG119" s="57"/>
      <c r="EH119" s="57"/>
      <c r="EI119" s="57"/>
      <c r="EJ119" s="57"/>
      <c r="EK119" s="57"/>
      <c r="EL119" s="5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row>
    <row r="120" spans="1:164" s="7" customFormat="1" ht="12.75" customHeight="1">
      <c r="A120" s="57" t="s">
        <v>1414</v>
      </c>
      <c r="B120" s="965" t="s">
        <v>1415</v>
      </c>
      <c r="C120" s="1114">
        <f ca="1">(Vline_min_AP-Vdet_min_AP-(($H$77*Idet_AP*Rdet_AP*$H$77)/(2*DC_AP))-(($H$76-$H$77)*Idet_AP/DC_AP+Ileak_AP*Vdet_min_AP/((Vans_nom_AP/Ileak_AP-Rcbl_AP)*Ileak_AP))*Rdet_AP*$H$77)/($H$76*Idet_AP/DC_AP+Ileak_AP*Vdet_min_AP/((Vans_nom_AP/Ileak_AP-Rcbl_AP)*Ileak_AP))</f>
        <v>316.45833333333337</v>
      </c>
      <c r="D120" s="57" t="s">
        <v>1030</v>
      </c>
      <c r="E120" s="57"/>
      <c r="F120" s="57" t="s">
        <v>1373</v>
      </c>
      <c r="G120" s="1115"/>
      <c r="H120" s="57"/>
      <c r="I120" s="1116">
        <f ca="1">IF(C126&gt;=IncCapRc_AP,CmaxGreatRc_AP,CmaxSmalRc_AP)</f>
        <v>600</v>
      </c>
      <c r="J120" s="57" t="s">
        <v>1015</v>
      </c>
      <c r="K120" s="1115"/>
      <c r="L120" s="57"/>
      <c r="M120" s="57"/>
      <c r="N120" s="57"/>
      <c r="O120" s="57"/>
      <c r="P120" s="57"/>
      <c r="Q120" s="968"/>
      <c r="R120" s="968"/>
      <c r="S120" s="1113"/>
      <c r="T120" s="1113"/>
      <c r="U120" s="1113"/>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57"/>
      <c r="DW120" s="57"/>
      <c r="DX120" s="57"/>
      <c r="DY120" s="57"/>
      <c r="DZ120" s="57"/>
      <c r="EA120" s="57"/>
      <c r="EB120" s="57"/>
      <c r="EC120" s="57"/>
      <c r="ED120" s="57"/>
      <c r="EE120" s="57"/>
      <c r="EF120" s="57"/>
      <c r="EG120" s="57"/>
      <c r="EH120" s="57"/>
      <c r="EI120" s="57"/>
      <c r="EJ120" s="57"/>
      <c r="EK120" s="57"/>
      <c r="EL120" s="5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row>
    <row r="121" spans="1:164" s="7" customFormat="1" ht="12.75" customHeight="1">
      <c r="A121" s="57" t="s">
        <v>1416</v>
      </c>
      <c r="B121" s="57"/>
      <c r="C121" s="1114">
        <f ca="1">IF(C120&gt;Rans_AP-($H$77*Rdet_AP),Rans_AP-($H$77*Rdet_AP),C120)</f>
        <v>316.45833333333337</v>
      </c>
      <c r="D121" s="57" t="s">
        <v>1030</v>
      </c>
      <c r="E121" s="57"/>
      <c r="F121" s="57"/>
      <c r="G121" s="1115"/>
      <c r="H121" s="57"/>
      <c r="I121" s="57"/>
      <c r="J121" s="57"/>
      <c r="K121" s="1115"/>
      <c r="L121" s="57"/>
      <c r="M121" s="57"/>
      <c r="N121" s="57"/>
      <c r="O121" s="57"/>
      <c r="P121" s="57"/>
      <c r="Q121" s="968"/>
      <c r="R121" s="968"/>
      <c r="S121" s="1113"/>
      <c r="T121" s="1113"/>
      <c r="U121" s="1113"/>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c r="DZ121" s="57"/>
      <c r="EA121" s="57"/>
      <c r="EB121" s="57"/>
      <c r="EC121" s="57"/>
      <c r="ED121" s="57"/>
      <c r="EE121" s="57"/>
      <c r="EF121" s="57"/>
      <c r="EG121" s="57"/>
      <c r="EH121" s="57"/>
      <c r="EI121" s="57"/>
      <c r="EJ121" s="57"/>
      <c r="EK121" s="57"/>
      <c r="EL121" s="5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row>
    <row r="122" spans="1:164" s="7" customFormat="1" ht="12.75" customHeight="1">
      <c r="A122" s="57" t="s">
        <v>1417</v>
      </c>
      <c r="B122" s="57"/>
      <c r="C122" s="1114">
        <f ca="1">IF(C121&gt;Rcbl_AP,Rcbl_AP,C121)</f>
        <v>150</v>
      </c>
      <c r="D122" s="57" t="s">
        <v>1030</v>
      </c>
      <c r="E122" s="57"/>
      <c r="F122" s="57"/>
      <c r="G122" s="1115"/>
      <c r="H122" s="57"/>
      <c r="I122" s="57"/>
      <c r="J122" s="57"/>
      <c r="K122" s="1115"/>
      <c r="L122" s="57"/>
      <c r="M122" s="57"/>
      <c r="N122" s="57"/>
      <c r="O122" s="57"/>
      <c r="P122" s="57"/>
      <c r="Q122" s="968"/>
      <c r="R122" s="968"/>
      <c r="S122" s="1113"/>
      <c r="T122" s="1113"/>
      <c r="U122" s="1113"/>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c r="DZ122" s="57"/>
      <c r="EA122" s="57"/>
      <c r="EB122" s="57"/>
      <c r="EC122" s="57"/>
      <c r="ED122" s="57"/>
      <c r="EE122" s="57"/>
      <c r="EF122" s="57"/>
      <c r="EG122" s="57"/>
      <c r="EH122" s="57"/>
      <c r="EI122" s="57"/>
      <c r="EJ122" s="57"/>
      <c r="EK122" s="57"/>
      <c r="EL122" s="5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row>
    <row r="123" spans="1:164" s="7" customFormat="1" ht="12.75" customHeight="1">
      <c r="A123" s="57"/>
      <c r="B123" s="57"/>
      <c r="C123" s="57"/>
      <c r="D123" s="57"/>
      <c r="E123" s="57"/>
      <c r="F123" s="57"/>
      <c r="G123" s="57"/>
      <c r="H123" s="57"/>
      <c r="I123" s="57"/>
      <c r="J123" s="57"/>
      <c r="K123" s="57"/>
      <c r="L123" s="57"/>
      <c r="M123" s="57"/>
      <c r="N123" s="57"/>
      <c r="O123" s="57"/>
      <c r="P123" s="57"/>
      <c r="Q123" s="57"/>
      <c r="R123" s="57"/>
      <c r="S123" s="1112"/>
      <c r="T123" s="965"/>
      <c r="U123" s="965"/>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57"/>
      <c r="DW123" s="57"/>
      <c r="DX123" s="57"/>
      <c r="DY123" s="57"/>
      <c r="DZ123" s="57"/>
      <c r="EA123" s="57"/>
      <c r="EB123" s="57"/>
      <c r="EC123" s="57"/>
      <c r="ED123" s="57"/>
      <c r="EE123" s="57"/>
      <c r="EF123" s="57"/>
      <c r="EG123" s="57"/>
      <c r="EH123" s="57"/>
      <c r="EI123" s="57"/>
      <c r="EJ123" s="57"/>
      <c r="EK123" s="57"/>
      <c r="EL123" s="5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row>
    <row r="124" spans="1:164" s="7" customFormat="1" ht="12.75" customHeight="1">
      <c r="A124" s="57" t="s">
        <v>1418</v>
      </c>
      <c r="B124" s="57"/>
      <c r="C124" s="1117">
        <f ca="1">INDIRECT("'" &amp; $C$82 &amp; "'!G121")</f>
        <v>50</v>
      </c>
      <c r="D124" s="57" t="s">
        <v>984</v>
      </c>
      <c r="E124" s="57"/>
      <c r="F124" s="57" t="s">
        <v>1419</v>
      </c>
      <c r="G124" s="57"/>
      <c r="H124" s="57"/>
      <c r="I124" s="1117">
        <f ca="1">INDIRECT("'" &amp; $C$82 &amp; "'!G122")</f>
        <v>70</v>
      </c>
      <c r="J124" s="57" t="s">
        <v>986</v>
      </c>
      <c r="K124" s="57"/>
      <c r="L124" s="57"/>
      <c r="M124" s="57"/>
      <c r="N124" s="57"/>
      <c r="O124" s="57"/>
      <c r="P124" s="57"/>
      <c r="Q124" s="57"/>
      <c r="R124" s="57"/>
      <c r="S124" s="1112"/>
      <c r="T124" s="965"/>
      <c r="U124" s="965"/>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c r="DZ124" s="57"/>
      <c r="EA124" s="57"/>
      <c r="EB124" s="57"/>
      <c r="EC124" s="57"/>
      <c r="ED124" s="57"/>
      <c r="EE124" s="57"/>
      <c r="EF124" s="57"/>
      <c r="EG124" s="57"/>
      <c r="EH124" s="57"/>
      <c r="EI124" s="57"/>
      <c r="EJ124" s="57"/>
      <c r="EK124" s="57"/>
      <c r="EL124" s="5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row>
    <row r="125" spans="1:164" s="7" customFormat="1" ht="12.75" customHeight="1">
      <c r="A125" s="57" t="s">
        <v>1420</v>
      </c>
      <c r="B125" s="57"/>
      <c r="C125" s="1115">
        <f ca="1">IF(C124=0,MaxLengthR_AP,IF(C120&lt;=0,0,IF((C120/C124*1000)&gt;MaxLengthR_AP,MaxLengthR_AP,(C120/C124*1000))))</f>
        <v>2000</v>
      </c>
      <c r="D125" s="57" t="s">
        <v>981</v>
      </c>
      <c r="E125" s="57"/>
      <c r="F125" s="57"/>
      <c r="G125" s="57"/>
      <c r="H125" s="57"/>
      <c r="I125" s="1115"/>
      <c r="J125" s="57"/>
      <c r="K125" s="57"/>
      <c r="L125" s="57"/>
      <c r="M125" s="57"/>
      <c r="N125" s="57"/>
      <c r="O125" s="57"/>
      <c r="P125" s="57"/>
      <c r="Q125" s="57"/>
      <c r="R125" s="57"/>
      <c r="S125" s="1112"/>
      <c r="T125" s="965"/>
      <c r="U125" s="965"/>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c r="DZ125" s="57"/>
      <c r="EA125" s="57"/>
      <c r="EB125" s="57"/>
      <c r="EC125" s="57"/>
      <c r="ED125" s="57"/>
      <c r="EE125" s="57"/>
      <c r="EF125" s="57"/>
      <c r="EG125" s="57"/>
      <c r="EH125" s="57"/>
      <c r="EI125" s="57"/>
      <c r="EJ125" s="57"/>
      <c r="EK125" s="57"/>
      <c r="EL125" s="5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row>
    <row r="126" spans="1:164" s="7" customFormat="1" ht="12.75" customHeight="1">
      <c r="A126" s="57" t="s">
        <v>1421</v>
      </c>
      <c r="B126" s="57"/>
      <c r="C126" s="1116">
        <f ca="1">IF(C125&lt;=0,0,C117/1000*C124)</f>
        <v>0.05</v>
      </c>
      <c r="D126" s="57" t="s">
        <v>1030</v>
      </c>
      <c r="E126" s="8" t="str">
        <f ca="1">IF(C121&gt;=C126,"--&gt; Configuration OK","--&gt; Configuration not allowed")</f>
        <v>--&gt; Configuration OK</v>
      </c>
      <c r="F126" s="57"/>
      <c r="G126" s="57"/>
      <c r="H126" s="57"/>
      <c r="I126" s="57">
        <f ca="1">I117/1000*I124</f>
        <v>7.0000000000000007E-2</v>
      </c>
      <c r="J126" s="57" t="s">
        <v>1015</v>
      </c>
      <c r="K126" s="8" t="str">
        <f ca="1">IF(I120&gt;=I126,"--&gt; Configuration OK","--&gt; Configuration not allowed")</f>
        <v>--&gt; Configuration OK</v>
      </c>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c r="EC126" s="57"/>
      <c r="ED126" s="57"/>
      <c r="EE126" s="57"/>
      <c r="EF126" s="57"/>
      <c r="EG126" s="57"/>
      <c r="EH126" s="57"/>
      <c r="EI126" s="57"/>
      <c r="EJ126" s="57"/>
      <c r="EK126" s="57"/>
      <c r="EL126" s="5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row>
    <row r="127" spans="1:164" s="7" customFormat="1" ht="12.75" customHeight="1" thickBot="1">
      <c r="A127" s="57"/>
      <c r="B127" s="57"/>
      <c r="C127" s="57"/>
      <c r="D127" s="57"/>
      <c r="E127" s="8"/>
      <c r="F127" s="57"/>
      <c r="G127" s="57"/>
      <c r="H127" s="57"/>
      <c r="I127" s="57"/>
      <c r="J127" s="57"/>
      <c r="K127" s="8"/>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c r="DZ127" s="57"/>
      <c r="EA127" s="57"/>
      <c r="EB127" s="57"/>
      <c r="EC127" s="57"/>
      <c r="ED127" s="57"/>
      <c r="EE127" s="57"/>
      <c r="EF127" s="57"/>
      <c r="EG127" s="57"/>
      <c r="EH127" s="57"/>
      <c r="EI127" s="57"/>
      <c r="EJ127" s="57"/>
      <c r="EK127" s="57"/>
      <c r="EL127" s="57"/>
      <c r="EM127" s="57"/>
      <c r="EN127" s="57"/>
      <c r="EO127" s="57"/>
      <c r="EP127" s="57"/>
      <c r="EQ127" s="57"/>
      <c r="ER127" s="57"/>
      <c r="ES127" s="57"/>
      <c r="ET127" s="57"/>
      <c r="EU127" s="57"/>
      <c r="EV127" s="57"/>
      <c r="EW127" s="57"/>
      <c r="EX127" s="57"/>
      <c r="EY127" s="57"/>
      <c r="EZ127" s="57"/>
      <c r="FA127" s="57"/>
      <c r="FB127" s="57"/>
      <c r="FC127" s="57"/>
      <c r="FD127" s="57"/>
      <c r="FE127" s="57"/>
      <c r="FF127" s="57"/>
      <c r="FG127" s="57"/>
      <c r="FH127" s="57"/>
    </row>
    <row r="128" spans="1:164">
      <c r="A128" s="41" t="s">
        <v>1424</v>
      </c>
      <c r="B128" s="42"/>
      <c r="C128" s="42"/>
      <c r="D128" s="42"/>
      <c r="E128" s="42"/>
      <c r="F128" s="42"/>
      <c r="G128" s="42"/>
      <c r="H128" s="42"/>
      <c r="I128" s="42"/>
      <c r="J128" s="42"/>
      <c r="K128" s="42"/>
      <c r="L128" s="42"/>
      <c r="M128" s="42"/>
      <c r="S128" s="43"/>
      <c r="T128" s="44"/>
      <c r="U128" s="44"/>
    </row>
    <row r="129" spans="1:164">
      <c r="A129" s="18"/>
      <c r="B129" s="18"/>
    </row>
    <row r="130" spans="1:164" s="7" customFormat="1" ht="12.75" customHeight="1">
      <c r="A130" s="1110" t="s">
        <v>1411</v>
      </c>
      <c r="B130" s="1110"/>
      <c r="C130" s="1118">
        <f ca="1">INDIRECT("'" &amp; $C$82 &amp; "'!I119")</f>
        <v>1</v>
      </c>
      <c r="D130" s="57" t="s">
        <v>981</v>
      </c>
      <c r="E130" s="57"/>
      <c r="F130" s="1110" t="s">
        <v>1412</v>
      </c>
      <c r="G130" s="1110"/>
      <c r="H130" s="57"/>
      <c r="I130" s="1111">
        <f ca="1">INDIRECT("'" &amp; $C$82 &amp; "'!I120")</f>
        <v>1</v>
      </c>
      <c r="J130" s="57" t="s">
        <v>981</v>
      </c>
      <c r="K130" s="1110"/>
      <c r="L130" s="57"/>
      <c r="M130" s="57"/>
      <c r="N130" s="57"/>
      <c r="O130" s="57"/>
      <c r="P130" s="57"/>
      <c r="Q130" s="57"/>
      <c r="R130" s="57"/>
      <c r="S130" s="1112"/>
      <c r="T130" s="965"/>
      <c r="U130" s="965"/>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c r="DZ130" s="57"/>
      <c r="EA130" s="57"/>
      <c r="EB130" s="57"/>
      <c r="EC130" s="57"/>
      <c r="ED130" s="57"/>
      <c r="EE130" s="57"/>
      <c r="EF130" s="57"/>
      <c r="EG130" s="57"/>
      <c r="EH130" s="57"/>
      <c r="EI130" s="57"/>
      <c r="EJ130" s="57"/>
      <c r="EK130" s="57"/>
      <c r="EL130" s="57"/>
      <c r="EM130" s="57"/>
      <c r="EN130" s="57"/>
      <c r="EO130" s="57"/>
      <c r="EP130" s="57"/>
      <c r="EQ130" s="57"/>
      <c r="ER130" s="57"/>
      <c r="ES130" s="57"/>
      <c r="ET130" s="57"/>
      <c r="EU130" s="57"/>
      <c r="EV130" s="57"/>
      <c r="EW130" s="57"/>
      <c r="EX130" s="57"/>
      <c r="EY130" s="57"/>
      <c r="EZ130" s="57"/>
      <c r="FA130" s="57"/>
      <c r="FB130" s="57"/>
      <c r="FC130" s="57"/>
      <c r="FD130" s="57"/>
      <c r="FE130" s="57"/>
      <c r="FF130" s="57"/>
      <c r="FG130" s="57"/>
      <c r="FH130" s="57"/>
    </row>
    <row r="131" spans="1:164" s="7" customFormat="1" ht="12.75" customHeight="1">
      <c r="A131" s="57" t="s">
        <v>1413</v>
      </c>
      <c r="B131" s="57"/>
      <c r="C131" s="57"/>
      <c r="D131" s="57"/>
      <c r="E131" s="57"/>
      <c r="F131" s="57" t="s">
        <v>1413</v>
      </c>
      <c r="G131" s="57"/>
      <c r="H131" s="57"/>
      <c r="I131" s="57"/>
      <c r="J131" s="57"/>
      <c r="K131" s="57"/>
      <c r="L131" s="57"/>
      <c r="M131" s="57"/>
      <c r="N131" s="57"/>
      <c r="O131" s="57"/>
      <c r="P131" s="57"/>
      <c r="Q131" s="57"/>
      <c r="R131" s="57"/>
      <c r="S131" s="1112"/>
      <c r="T131" s="965"/>
      <c r="U131" s="965"/>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c r="DZ131" s="57"/>
      <c r="EA131" s="57"/>
      <c r="EB131" s="57"/>
      <c r="EC131" s="57"/>
      <c r="ED131" s="57"/>
      <c r="EE131" s="57"/>
      <c r="EF131" s="57"/>
      <c r="EG131" s="57"/>
      <c r="EH131" s="57"/>
      <c r="EI131" s="57"/>
      <c r="EJ131" s="57"/>
      <c r="EK131" s="57"/>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row>
    <row r="132" spans="1:164" s="7" customFormat="1">
      <c r="A132"/>
      <c r="B132"/>
      <c r="C132" s="57"/>
      <c r="D132" s="57"/>
      <c r="E132" s="57"/>
      <c r="F132" s="57"/>
      <c r="G132" s="57"/>
      <c r="H132" s="57"/>
      <c r="I132" s="57"/>
      <c r="J132" s="57"/>
      <c r="K132" s="57"/>
      <c r="L132" s="57"/>
      <c r="M132" s="57"/>
      <c r="N132" s="57"/>
      <c r="O132" s="57"/>
      <c r="P132" s="57"/>
      <c r="Q132" s="57"/>
      <c r="R132" s="57"/>
      <c r="S132" s="1113"/>
      <c r="T132" s="1113"/>
      <c r="U132" s="1113"/>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c r="DZ132" s="57"/>
      <c r="EA132" s="57"/>
      <c r="EB132" s="57"/>
      <c r="EC132" s="57"/>
      <c r="ED132" s="57"/>
      <c r="EE132" s="57"/>
      <c r="EF132" s="57"/>
      <c r="EG132" s="57"/>
      <c r="EH132" s="57"/>
      <c r="EI132" s="57"/>
      <c r="EJ132" s="57"/>
      <c r="EK132" s="57"/>
      <c r="EL132" s="57"/>
      <c r="EM132" s="57"/>
      <c r="EN132" s="57"/>
      <c r="EO132" s="57"/>
      <c r="EP132" s="57"/>
      <c r="EQ132" s="57"/>
      <c r="ER132" s="57"/>
      <c r="ES132" s="57"/>
      <c r="ET132" s="57"/>
      <c r="EU132" s="57"/>
      <c r="EV132" s="57"/>
      <c r="EW132" s="57"/>
      <c r="EX132" s="57"/>
      <c r="EY132" s="57"/>
      <c r="EZ132" s="57"/>
      <c r="FA132" s="57"/>
      <c r="FB132" s="57"/>
      <c r="FC132" s="57"/>
      <c r="FD132" s="57"/>
      <c r="FE132" s="57"/>
      <c r="FF132" s="57"/>
      <c r="FG132" s="57"/>
      <c r="FH132" s="57"/>
    </row>
    <row r="133" spans="1:164" s="7" customFormat="1" ht="12.75" customHeight="1">
      <c r="A133" s="57" t="s">
        <v>1414</v>
      </c>
      <c r="B133" s="965" t="s">
        <v>1415</v>
      </c>
      <c r="C133" s="1114">
        <f ca="1">(Vline_min_AP-Vdet_min_AP-(($I$77*Idet_AP*Rdet_AP*$I$77)/(2*DC_AP))-(($I$76-$I$77)*Idet_AP/DC_AP+Ileak_AP*Vdet_min_AP/((Vans_nom_AP/Ileak_AP-Rcbl_AP)*Ileak_AP))*Rdet_AP*$I$77)/($I$76*Idet_AP/DC_AP+Ileak_AP*Vdet_min_AP/((Vans_nom_AP/Ileak_AP-Rcbl_AP)*Ileak_AP))</f>
        <v>316.45833333333337</v>
      </c>
      <c r="D133" s="57" t="s">
        <v>1030</v>
      </c>
      <c r="E133" s="57"/>
      <c r="F133" s="57" t="s">
        <v>1373</v>
      </c>
      <c r="G133" s="1115"/>
      <c r="H133" s="57"/>
      <c r="I133" s="1116">
        <f ca="1">IF(C139&gt;=IncCapRc_AP,CmaxGreatRc_AP,CmaxSmalRc_AP)</f>
        <v>600</v>
      </c>
      <c r="J133" s="57" t="s">
        <v>1015</v>
      </c>
      <c r="K133" s="1115"/>
      <c r="L133" s="57"/>
      <c r="M133" s="57"/>
      <c r="N133" s="57"/>
      <c r="O133" s="57"/>
      <c r="P133" s="57"/>
      <c r="Q133" s="968"/>
      <c r="R133" s="968"/>
      <c r="S133" s="1113"/>
      <c r="T133" s="1113"/>
      <c r="U133" s="1113"/>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c r="DZ133" s="57"/>
      <c r="EA133" s="57"/>
      <c r="EB133" s="57"/>
      <c r="EC133" s="57"/>
      <c r="ED133" s="57"/>
      <c r="EE133" s="57"/>
      <c r="EF133" s="57"/>
      <c r="EG133" s="57"/>
      <c r="EH133" s="57"/>
      <c r="EI133" s="57"/>
      <c r="EJ133" s="57"/>
      <c r="EK133" s="57"/>
      <c r="EL133" s="57"/>
      <c r="EM133" s="57"/>
      <c r="EN133" s="57"/>
      <c r="EO133" s="57"/>
      <c r="EP133" s="57"/>
      <c r="EQ133" s="57"/>
      <c r="ER133" s="57"/>
      <c r="ES133" s="57"/>
      <c r="ET133" s="57"/>
      <c r="EU133" s="57"/>
      <c r="EV133" s="57"/>
      <c r="EW133" s="57"/>
      <c r="EX133" s="57"/>
      <c r="EY133" s="57"/>
      <c r="EZ133" s="57"/>
      <c r="FA133" s="57"/>
      <c r="FB133" s="57"/>
      <c r="FC133" s="57"/>
      <c r="FD133" s="57"/>
      <c r="FE133" s="57"/>
      <c r="FF133" s="57"/>
      <c r="FG133" s="57"/>
      <c r="FH133" s="57"/>
    </row>
    <row r="134" spans="1:164" s="7" customFormat="1" ht="12.75" customHeight="1">
      <c r="A134" s="57" t="s">
        <v>1416</v>
      </c>
      <c r="B134" s="57"/>
      <c r="C134" s="1114">
        <f ca="1">IF(C133&gt;Rans_AP-($I$77*Rdet_AP),Rans_AP-($I$77*Rdet_AP),C133)</f>
        <v>316.45833333333337</v>
      </c>
      <c r="D134" s="57" t="s">
        <v>1030</v>
      </c>
      <c r="E134" s="57"/>
      <c r="F134" s="57"/>
      <c r="G134" s="1115"/>
      <c r="H134" s="57"/>
      <c r="I134" s="57"/>
      <c r="J134" s="57"/>
      <c r="K134" s="1115"/>
      <c r="L134" s="57"/>
      <c r="M134" s="57"/>
      <c r="N134" s="57"/>
      <c r="O134" s="57"/>
      <c r="P134" s="57"/>
      <c r="Q134" s="968"/>
      <c r="R134" s="968"/>
      <c r="S134" s="1113"/>
      <c r="T134" s="1113"/>
      <c r="U134" s="1113"/>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row>
    <row r="135" spans="1:164" s="7" customFormat="1" ht="12.75" customHeight="1">
      <c r="A135" s="57" t="s">
        <v>1417</v>
      </c>
      <c r="B135" s="57"/>
      <c r="C135" s="1114">
        <f ca="1">IF(C134&gt;Rcbl_AP,Rcbl_AP,C134)</f>
        <v>150</v>
      </c>
      <c r="D135" s="57" t="s">
        <v>1030</v>
      </c>
      <c r="E135" s="57"/>
      <c r="F135" s="57"/>
      <c r="G135" s="1115"/>
      <c r="H135" s="57"/>
      <c r="I135" s="57"/>
      <c r="J135" s="57"/>
      <c r="K135" s="1115"/>
      <c r="L135" s="57"/>
      <c r="M135" s="57"/>
      <c r="N135" s="57"/>
      <c r="O135" s="57"/>
      <c r="P135" s="57"/>
      <c r="Q135" s="968"/>
      <c r="R135" s="968"/>
      <c r="S135" s="1113"/>
      <c r="T135" s="1113"/>
      <c r="U135" s="1113"/>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57"/>
      <c r="DW135" s="57"/>
      <c r="DX135" s="57"/>
      <c r="DY135" s="57"/>
      <c r="DZ135" s="57"/>
      <c r="EA135" s="57"/>
      <c r="EB135" s="57"/>
      <c r="EC135" s="57"/>
      <c r="ED135" s="57"/>
      <c r="EE135" s="57"/>
      <c r="EF135" s="57"/>
      <c r="EG135" s="57"/>
      <c r="EH135" s="57"/>
      <c r="EI135" s="57"/>
      <c r="EJ135" s="57"/>
      <c r="EK135" s="57"/>
      <c r="EL135" s="57"/>
      <c r="EM135" s="57"/>
      <c r="EN135" s="57"/>
      <c r="EO135" s="57"/>
      <c r="EP135" s="57"/>
      <c r="EQ135" s="57"/>
      <c r="ER135" s="57"/>
      <c r="ES135" s="57"/>
      <c r="ET135" s="57"/>
      <c r="EU135" s="57"/>
      <c r="EV135" s="57"/>
      <c r="EW135" s="57"/>
      <c r="EX135" s="57"/>
      <c r="EY135" s="57"/>
      <c r="EZ135" s="57"/>
      <c r="FA135" s="57"/>
      <c r="FB135" s="57"/>
      <c r="FC135" s="57"/>
      <c r="FD135" s="57"/>
      <c r="FE135" s="57"/>
      <c r="FF135" s="57"/>
      <c r="FG135" s="57"/>
      <c r="FH135" s="57"/>
    </row>
    <row r="136" spans="1:164" s="7" customFormat="1" ht="12.75" customHeight="1">
      <c r="A136" s="57"/>
      <c r="B136" s="57"/>
      <c r="C136" s="57"/>
      <c r="D136" s="57"/>
      <c r="E136" s="57"/>
      <c r="F136" s="57"/>
      <c r="G136" s="57"/>
      <c r="H136" s="57"/>
      <c r="I136" s="57"/>
      <c r="J136" s="57"/>
      <c r="K136" s="57"/>
      <c r="L136" s="57"/>
      <c r="M136" s="57"/>
      <c r="N136" s="57"/>
      <c r="O136" s="57"/>
      <c r="P136" s="57"/>
      <c r="Q136" s="57"/>
      <c r="R136" s="57"/>
      <c r="S136" s="1112"/>
      <c r="T136" s="965"/>
      <c r="U136" s="965"/>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57"/>
      <c r="DW136" s="57"/>
      <c r="DX136" s="57"/>
      <c r="DY136" s="57"/>
      <c r="DZ136" s="57"/>
      <c r="EA136" s="57"/>
      <c r="EB136" s="57"/>
      <c r="EC136" s="57"/>
      <c r="ED136" s="57"/>
      <c r="EE136" s="57"/>
      <c r="EF136" s="57"/>
      <c r="EG136" s="57"/>
      <c r="EH136" s="57"/>
      <c r="EI136" s="57"/>
      <c r="EJ136" s="57"/>
      <c r="EK136" s="57"/>
      <c r="EL136" s="57"/>
      <c r="EM136" s="57"/>
      <c r="EN136" s="57"/>
      <c r="EO136" s="57"/>
      <c r="EP136" s="57"/>
      <c r="EQ136" s="57"/>
      <c r="ER136" s="57"/>
      <c r="ES136" s="57"/>
      <c r="ET136" s="57"/>
      <c r="EU136" s="57"/>
      <c r="EV136" s="57"/>
      <c r="EW136" s="57"/>
      <c r="EX136" s="57"/>
      <c r="EY136" s="57"/>
      <c r="EZ136" s="57"/>
      <c r="FA136" s="57"/>
      <c r="FB136" s="57"/>
      <c r="FC136" s="57"/>
      <c r="FD136" s="57"/>
      <c r="FE136" s="57"/>
      <c r="FF136" s="57"/>
      <c r="FG136" s="57"/>
      <c r="FH136" s="57"/>
    </row>
    <row r="137" spans="1:164" s="7" customFormat="1" ht="12.75" customHeight="1">
      <c r="A137" s="57" t="s">
        <v>1418</v>
      </c>
      <c r="B137" s="57"/>
      <c r="C137" s="1117">
        <f ca="1">INDIRECT("'" &amp; $C$82 &amp; "'!I121")</f>
        <v>50</v>
      </c>
      <c r="D137" s="57" t="s">
        <v>984</v>
      </c>
      <c r="E137" s="57"/>
      <c r="F137" s="57" t="s">
        <v>1419</v>
      </c>
      <c r="G137" s="57"/>
      <c r="H137" s="57"/>
      <c r="I137" s="1117">
        <f ca="1">INDIRECT("'" &amp; $C$82 &amp; "'!I122")</f>
        <v>70</v>
      </c>
      <c r="J137" s="57" t="s">
        <v>986</v>
      </c>
      <c r="K137" s="57"/>
      <c r="L137" s="57"/>
      <c r="M137" s="57"/>
      <c r="N137" s="57"/>
      <c r="O137" s="57"/>
      <c r="P137" s="57"/>
      <c r="Q137" s="57"/>
      <c r="R137" s="57"/>
      <c r="S137" s="1112"/>
      <c r="T137" s="965"/>
      <c r="U137" s="965"/>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57"/>
      <c r="DW137" s="57"/>
      <c r="DX137" s="57"/>
      <c r="DY137" s="57"/>
      <c r="DZ137" s="57"/>
      <c r="EA137" s="57"/>
      <c r="EB137" s="57"/>
      <c r="EC137" s="57"/>
      <c r="ED137" s="57"/>
      <c r="EE137" s="57"/>
      <c r="EF137" s="57"/>
      <c r="EG137" s="57"/>
      <c r="EH137" s="57"/>
      <c r="EI137" s="57"/>
      <c r="EJ137" s="57"/>
      <c r="EK137" s="57"/>
      <c r="EL137" s="57"/>
      <c r="EM137" s="57"/>
      <c r="EN137" s="57"/>
      <c r="EO137" s="57"/>
      <c r="EP137" s="57"/>
      <c r="EQ137" s="57"/>
      <c r="ER137" s="57"/>
      <c r="ES137" s="57"/>
      <c r="ET137" s="57"/>
      <c r="EU137" s="57"/>
      <c r="EV137" s="57"/>
      <c r="EW137" s="57"/>
      <c r="EX137" s="57"/>
      <c r="EY137" s="57"/>
      <c r="EZ137" s="57"/>
      <c r="FA137" s="57"/>
      <c r="FB137" s="57"/>
      <c r="FC137" s="57"/>
      <c r="FD137" s="57"/>
      <c r="FE137" s="57"/>
      <c r="FF137" s="57"/>
      <c r="FG137" s="57"/>
      <c r="FH137" s="57"/>
    </row>
    <row r="138" spans="1:164" s="7" customFormat="1" ht="12.75" customHeight="1">
      <c r="A138" s="57" t="s">
        <v>1420</v>
      </c>
      <c r="B138" s="57"/>
      <c r="C138" s="1115">
        <f ca="1">IF(C137=0,MaxLengthR_AP,IF(C133&lt;=0,0,IF((C133/C137*1000)&gt;MaxLengthR_AP,MaxLengthR_AP,(C133/C137*1000))))</f>
        <v>2000</v>
      </c>
      <c r="D138" s="57" t="s">
        <v>981</v>
      </c>
      <c r="E138" s="57"/>
      <c r="F138" s="57"/>
      <c r="G138" s="57"/>
      <c r="H138" s="57"/>
      <c r="I138" s="1115"/>
      <c r="J138" s="57"/>
      <c r="K138" s="57"/>
      <c r="L138" s="57"/>
      <c r="M138" s="57"/>
      <c r="N138" s="57"/>
      <c r="O138" s="57"/>
      <c r="P138" s="57"/>
      <c r="Q138" s="57"/>
      <c r="R138" s="57"/>
      <c r="S138" s="1112"/>
      <c r="T138" s="965"/>
      <c r="U138" s="965"/>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c r="DZ138" s="57"/>
      <c r="EA138" s="57"/>
      <c r="EB138" s="57"/>
      <c r="EC138" s="57"/>
      <c r="ED138" s="57"/>
      <c r="EE138" s="57"/>
      <c r="EF138" s="57"/>
      <c r="EG138" s="57"/>
      <c r="EH138" s="57"/>
      <c r="EI138" s="57"/>
      <c r="EJ138" s="57"/>
      <c r="EK138" s="57"/>
      <c r="EL138" s="57"/>
      <c r="EM138" s="57"/>
      <c r="EN138" s="57"/>
      <c r="EO138" s="57"/>
      <c r="EP138" s="57"/>
      <c r="EQ138" s="57"/>
      <c r="ER138" s="57"/>
      <c r="ES138" s="57"/>
      <c r="ET138" s="57"/>
      <c r="EU138" s="57"/>
      <c r="EV138" s="57"/>
      <c r="EW138" s="57"/>
      <c r="EX138" s="57"/>
      <c r="EY138" s="57"/>
      <c r="EZ138" s="57"/>
      <c r="FA138" s="57"/>
      <c r="FB138" s="57"/>
      <c r="FC138" s="57"/>
      <c r="FD138" s="57"/>
      <c r="FE138" s="57"/>
      <c r="FF138" s="57"/>
      <c r="FG138" s="57"/>
      <c r="FH138" s="57"/>
    </row>
    <row r="139" spans="1:164" s="7" customFormat="1" ht="12.75" customHeight="1">
      <c r="A139" s="57" t="s">
        <v>1421</v>
      </c>
      <c r="B139" s="57"/>
      <c r="C139" s="1116">
        <f ca="1">IF(C138&lt;=0,0,C130/1000*C137)</f>
        <v>0.05</v>
      </c>
      <c r="D139" s="57" t="s">
        <v>1030</v>
      </c>
      <c r="E139" s="8" t="str">
        <f ca="1">IF(C134&gt;=C139,"--&gt; Configuration OK","--&gt; Configuration not allowed")</f>
        <v>--&gt; Configuration OK</v>
      </c>
      <c r="F139" s="57"/>
      <c r="G139" s="57"/>
      <c r="H139" s="57"/>
      <c r="I139" s="57">
        <f ca="1">I130/1000*I137</f>
        <v>7.0000000000000007E-2</v>
      </c>
      <c r="J139" s="57" t="s">
        <v>1015</v>
      </c>
      <c r="K139" s="8" t="str">
        <f ca="1">IF(I133&gt;=I139,"--&gt; Configuration OK","--&gt; Configuration not allowed")</f>
        <v>--&gt; Configuration OK</v>
      </c>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c r="DZ139" s="57"/>
      <c r="EA139" s="57"/>
      <c r="EB139" s="57"/>
      <c r="EC139" s="57"/>
      <c r="ED139" s="57"/>
      <c r="EE139" s="57"/>
      <c r="EF139" s="57"/>
      <c r="EG139" s="57"/>
      <c r="EH139" s="57"/>
      <c r="EI139" s="57"/>
      <c r="EJ139" s="57"/>
      <c r="EK139" s="57"/>
      <c r="EL139" s="57"/>
      <c r="EM139" s="57"/>
      <c r="EN139" s="57"/>
      <c r="EO139" s="57"/>
      <c r="EP139" s="57"/>
      <c r="EQ139" s="57"/>
      <c r="ER139" s="57"/>
      <c r="ES139" s="57"/>
      <c r="ET139" s="57"/>
      <c r="EU139" s="57"/>
      <c r="EV139" s="57"/>
      <c r="EW139" s="57"/>
      <c r="EX139" s="57"/>
      <c r="EY139" s="57"/>
      <c r="EZ139" s="57"/>
      <c r="FA139" s="57"/>
      <c r="FB139" s="57"/>
      <c r="FC139" s="57"/>
      <c r="FD139" s="57"/>
      <c r="FE139" s="57"/>
      <c r="FF139" s="57"/>
      <c r="FG139" s="57"/>
      <c r="FH139" s="57"/>
    </row>
    <row r="140" spans="1:164" s="7" customFormat="1" ht="12.75" customHeight="1" thickBot="1">
      <c r="A140" s="57"/>
      <c r="B140" s="57"/>
      <c r="C140" s="57"/>
      <c r="D140" s="57"/>
      <c r="E140" s="8"/>
      <c r="F140" s="57"/>
      <c r="G140" s="57"/>
      <c r="H140" s="57"/>
      <c r="I140" s="57"/>
      <c r="J140" s="57"/>
      <c r="K140" s="8"/>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c r="DZ140" s="57"/>
      <c r="EA140" s="57"/>
      <c r="EB140" s="57"/>
      <c r="EC140" s="57"/>
      <c r="ED140" s="57"/>
      <c r="EE140" s="57"/>
      <c r="EF140" s="57"/>
      <c r="EG140" s="57"/>
      <c r="EH140" s="57"/>
      <c r="EI140" s="57"/>
      <c r="EJ140" s="57"/>
      <c r="EK140" s="57"/>
      <c r="EL140" s="57"/>
      <c r="EM140" s="57"/>
      <c r="EN140" s="57"/>
      <c r="EO140" s="57"/>
      <c r="EP140" s="57"/>
      <c r="EQ140" s="57"/>
      <c r="ER140" s="57"/>
      <c r="ES140" s="57"/>
      <c r="ET140" s="57"/>
      <c r="EU140" s="57"/>
      <c r="EV140" s="57"/>
      <c r="EW140" s="57"/>
      <c r="EX140" s="57"/>
      <c r="EY140" s="57"/>
      <c r="EZ140" s="57"/>
      <c r="FA140" s="57"/>
      <c r="FB140" s="57"/>
      <c r="FC140" s="57"/>
      <c r="FD140" s="57"/>
      <c r="FE140" s="57"/>
      <c r="FF140" s="57"/>
      <c r="FG140" s="57"/>
      <c r="FH140" s="57"/>
    </row>
    <row r="141" spans="1:164">
      <c r="A141" s="41" t="s">
        <v>1425</v>
      </c>
      <c r="B141" s="42"/>
      <c r="C141" s="42"/>
      <c r="D141" s="42"/>
      <c r="E141" s="42"/>
      <c r="F141" s="42"/>
      <c r="G141" s="42"/>
      <c r="H141" s="42"/>
      <c r="I141" s="42"/>
      <c r="J141" s="42"/>
      <c r="K141" s="42"/>
      <c r="L141" s="42"/>
      <c r="M141" s="42"/>
      <c r="S141" s="43"/>
      <c r="T141" s="44"/>
      <c r="U141" s="44"/>
    </row>
    <row r="142" spans="1:164">
      <c r="A142" s="18"/>
      <c r="B142" s="18"/>
      <c r="C142" s="10"/>
    </row>
    <row r="143" spans="1:164" s="7" customFormat="1">
      <c r="A143" s="57" t="s">
        <v>1426</v>
      </c>
      <c r="B143" s="965"/>
      <c r="C143" s="1117">
        <f>Ileak_AP</f>
        <v>1.4999999999999999E-2</v>
      </c>
      <c r="D143" s="57" t="s">
        <v>213</v>
      </c>
      <c r="E143" s="57"/>
      <c r="F143" s="1314" t="s">
        <v>1427</v>
      </c>
      <c r="G143" s="1314"/>
      <c r="H143" s="170">
        <f>AVERAGE(F145:F158)</f>
        <v>24</v>
      </c>
      <c r="I143" s="59"/>
      <c r="J143" s="60"/>
      <c r="K143" s="8"/>
      <c r="L143" s="8"/>
      <c r="M143" s="57"/>
      <c r="N143" s="57"/>
      <c r="O143" s="57"/>
      <c r="P143" s="181"/>
      <c r="Q143" s="182"/>
      <c r="R143" s="182"/>
      <c r="S143" s="182"/>
      <c r="T143" s="182"/>
      <c r="U143" s="182"/>
      <c r="V143" s="183"/>
      <c r="W143" s="182"/>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c r="EI143" s="57"/>
      <c r="EJ143" s="57"/>
      <c r="EK143" s="57"/>
      <c r="EL143" s="57"/>
      <c r="EM143" s="57"/>
      <c r="EN143" s="57"/>
      <c r="EO143" s="57"/>
      <c r="EP143" s="57"/>
      <c r="EQ143" s="57"/>
      <c r="ER143" s="57"/>
      <c r="ES143" s="57"/>
      <c r="ET143" s="57"/>
      <c r="EU143" s="57"/>
      <c r="EV143" s="57"/>
      <c r="EW143" s="57"/>
      <c r="EX143" s="57"/>
      <c r="EY143" s="57"/>
      <c r="EZ143" s="57"/>
      <c r="FA143" s="57"/>
      <c r="FB143" s="57"/>
      <c r="FC143" s="57"/>
      <c r="FD143" s="57"/>
      <c r="FE143" s="57"/>
      <c r="FF143" s="57"/>
      <c r="FG143" s="57"/>
      <c r="FH143" s="57"/>
    </row>
    <row r="144" spans="1:164" s="7" customFormat="1" ht="12.75" customHeight="1">
      <c r="A144" s="57" t="s">
        <v>1428</v>
      </c>
      <c r="B144" s="965" t="s">
        <v>1429</v>
      </c>
      <c r="C144" s="1115">
        <f>(Imax_AP-$C$143*Vline_nom_AP/Vans_nom_AP)*(DC_AP/Idet_AP)</f>
        <v>166.97368421052633</v>
      </c>
      <c r="D144" s="57"/>
      <c r="E144" s="57"/>
      <c r="F144" s="58" t="s">
        <v>1430</v>
      </c>
      <c r="G144" s="58" t="s">
        <v>1431</v>
      </c>
      <c r="H144" s="58" t="s">
        <v>1432</v>
      </c>
      <c r="I144" s="58" t="s">
        <v>1433</v>
      </c>
      <c r="J144" s="61" t="s">
        <v>1434</v>
      </c>
      <c r="K144" s="59"/>
      <c r="L144" s="59"/>
      <c r="M144" s="57"/>
      <c r="N144" s="57"/>
      <c r="O144" s="57"/>
      <c r="P144" s="184"/>
      <c r="Q144" s="184"/>
      <c r="R144" s="184"/>
      <c r="S144" s="184"/>
      <c r="T144" s="185"/>
      <c r="U144" s="57"/>
      <c r="V144" s="57"/>
      <c r="W144" s="181"/>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row>
    <row r="145" spans="1:164" s="7" customFormat="1" ht="12.75" customHeight="1">
      <c r="A145" s="57"/>
      <c r="B145" s="57"/>
      <c r="C145" s="10"/>
      <c r="D145" s="57"/>
      <c r="E145" s="57"/>
      <c r="F145" s="186">
        <v>24</v>
      </c>
      <c r="G145" s="187">
        <v>4.6899999999999997E-2</v>
      </c>
      <c r="H145" s="186">
        <v>29.9</v>
      </c>
      <c r="I145" s="187">
        <v>1.7600000000000001E-2</v>
      </c>
      <c r="J145" s="186">
        <f t="shared" ref="J145:J158" si="68">((H145*I145)/(F145*G145))</f>
        <v>0.46751954513148547</v>
      </c>
      <c r="K145" s="102"/>
      <c r="L145" s="102"/>
      <c r="M145" s="57"/>
      <c r="N145" s="57"/>
      <c r="O145" s="57"/>
      <c r="P145" s="184"/>
      <c r="Q145" s="184"/>
      <c r="R145" s="184"/>
      <c r="S145" s="184"/>
      <c r="T145" s="185"/>
      <c r="U145" s="57"/>
      <c r="V145" s="57"/>
      <c r="W145" s="181"/>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row>
    <row r="146" spans="1:164" s="7" customFormat="1" ht="12.75" customHeight="1">
      <c r="A146" s="57"/>
      <c r="B146" s="965"/>
      <c r="C146" s="57"/>
      <c r="D146" s="57"/>
      <c r="E146" s="57"/>
      <c r="F146" s="186">
        <v>24</v>
      </c>
      <c r="G146" s="187">
        <v>5.6599999999999998E-2</v>
      </c>
      <c r="H146" s="186">
        <v>29.91</v>
      </c>
      <c r="I146" s="187">
        <v>2.5000000000000001E-2</v>
      </c>
      <c r="J146" s="186">
        <f t="shared" si="68"/>
        <v>0.55046378091872794</v>
      </c>
      <c r="K146" s="102"/>
      <c r="L146" s="102"/>
      <c r="M146" s="57"/>
      <c r="N146" s="57"/>
      <c r="O146" s="57"/>
      <c r="P146" s="188"/>
      <c r="Q146" s="189"/>
      <c r="R146" s="188"/>
      <c r="S146" s="189"/>
      <c r="T146" s="188"/>
      <c r="U146" s="57"/>
      <c r="V146" s="57"/>
      <c r="W146" s="182"/>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row>
    <row r="147" spans="1:164" s="7" customFormat="1">
      <c r="A147" s="57"/>
      <c r="B147" s="57"/>
      <c r="C147" s="1119"/>
      <c r="D147" s="57"/>
      <c r="E147" s="1119"/>
      <c r="F147" s="186">
        <v>24</v>
      </c>
      <c r="G147" s="187">
        <v>9.3799999999999994E-2</v>
      </c>
      <c r="H147" s="186">
        <v>29.94</v>
      </c>
      <c r="I147" s="187">
        <v>5.0500000000000003E-2</v>
      </c>
      <c r="J147" s="186">
        <f t="shared" si="68"/>
        <v>0.67162846481876348</v>
      </c>
      <c r="K147" s="102"/>
      <c r="L147" s="102"/>
      <c r="M147" s="57"/>
      <c r="N147" s="57"/>
      <c r="O147" s="57"/>
      <c r="P147" s="188"/>
      <c r="Q147" s="189"/>
      <c r="R147" s="188"/>
      <c r="S147" s="189"/>
      <c r="T147" s="188"/>
      <c r="U147" s="57"/>
      <c r="V147" s="57"/>
      <c r="W147" s="182"/>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row>
    <row r="148" spans="1:164" s="7" customFormat="1">
      <c r="A148" s="57"/>
      <c r="B148" s="57"/>
      <c r="C148" s="1119"/>
      <c r="D148" s="57"/>
      <c r="E148" s="1120"/>
      <c r="F148" s="186">
        <v>24</v>
      </c>
      <c r="G148" s="187">
        <v>0.12889999999999999</v>
      </c>
      <c r="H148" s="186">
        <v>29.96</v>
      </c>
      <c r="I148" s="187">
        <v>7.5499999999999998E-2</v>
      </c>
      <c r="J148" s="186">
        <f t="shared" si="68"/>
        <v>0.73118050168088966</v>
      </c>
      <c r="K148" s="102"/>
      <c r="L148" s="102"/>
      <c r="M148" s="57"/>
      <c r="N148" s="57"/>
      <c r="O148" s="57"/>
      <c r="P148" s="188"/>
      <c r="Q148" s="189"/>
      <c r="R148" s="188"/>
      <c r="S148" s="189"/>
      <c r="T148" s="188"/>
      <c r="U148" s="57"/>
      <c r="V148" s="57"/>
      <c r="W148" s="182"/>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row>
    <row r="149" spans="1:164" s="7" customFormat="1">
      <c r="A149" s="57"/>
      <c r="B149" s="57"/>
      <c r="C149" s="1119"/>
      <c r="D149" s="57"/>
      <c r="E149" s="1120"/>
      <c r="F149" s="186">
        <v>24</v>
      </c>
      <c r="G149" s="187">
        <v>0.1663</v>
      </c>
      <c r="H149" s="186">
        <v>30.03</v>
      </c>
      <c r="I149" s="187">
        <v>0.1018</v>
      </c>
      <c r="J149" s="186">
        <f t="shared" si="68"/>
        <v>0.76594858689116063</v>
      </c>
      <c r="K149" s="102"/>
      <c r="L149" s="102"/>
      <c r="M149" s="57"/>
      <c r="N149" s="57"/>
      <c r="O149" s="57"/>
      <c r="P149" s="188"/>
      <c r="Q149" s="189"/>
      <c r="R149" s="188"/>
      <c r="S149" s="189"/>
      <c r="T149" s="188"/>
      <c r="U149" s="57"/>
      <c r="V149" s="57"/>
      <c r="W149" s="182"/>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row>
    <row r="150" spans="1:164" s="7" customFormat="1">
      <c r="A150" s="57"/>
      <c r="B150" s="57"/>
      <c r="C150" s="1121"/>
      <c r="D150" s="57"/>
      <c r="E150" s="1120"/>
      <c r="F150" s="186">
        <v>24</v>
      </c>
      <c r="G150" s="187">
        <v>0.20019999999999999</v>
      </c>
      <c r="H150" s="186">
        <v>30.06</v>
      </c>
      <c r="I150" s="187">
        <v>0.1255</v>
      </c>
      <c r="J150" s="186">
        <f t="shared" si="68"/>
        <v>0.78515859140859134</v>
      </c>
      <c r="K150" s="102"/>
      <c r="L150" s="102"/>
      <c r="M150" s="57"/>
      <c r="N150" s="57"/>
      <c r="O150" s="57"/>
      <c r="P150" s="188"/>
      <c r="Q150" s="189"/>
      <c r="R150" s="188"/>
      <c r="S150" s="189"/>
      <c r="T150" s="188"/>
      <c r="U150" s="57"/>
      <c r="V150" s="57"/>
      <c r="W150" s="182"/>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row>
    <row r="151" spans="1:164" s="7" customFormat="1">
      <c r="A151" s="57"/>
      <c r="B151" s="57"/>
      <c r="C151" s="1119"/>
      <c r="D151" s="57"/>
      <c r="E151" s="57"/>
      <c r="F151" s="186">
        <v>24</v>
      </c>
      <c r="G151" s="187">
        <v>0.2369</v>
      </c>
      <c r="H151" s="186">
        <v>30.06</v>
      </c>
      <c r="I151" s="187">
        <v>0.1512</v>
      </c>
      <c r="J151" s="186">
        <f t="shared" si="68"/>
        <v>0.79940059096665261</v>
      </c>
      <c r="K151" s="102"/>
      <c r="L151" s="102"/>
      <c r="M151" s="57"/>
      <c r="N151" s="57"/>
      <c r="O151" s="57"/>
      <c r="P151" s="188"/>
      <c r="Q151" s="189"/>
      <c r="R151" s="188"/>
      <c r="S151" s="189"/>
      <c r="T151" s="188"/>
      <c r="U151" s="57"/>
      <c r="V151" s="57"/>
      <c r="W151" s="182"/>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c r="DZ151" s="57"/>
      <c r="EA151" s="57"/>
      <c r="EB151" s="57"/>
      <c r="EC151" s="57"/>
      <c r="ED151" s="57"/>
      <c r="EE151" s="57"/>
      <c r="EF151" s="57"/>
      <c r="EG151" s="57"/>
      <c r="EH151" s="57"/>
      <c r="EI151" s="57"/>
      <c r="EJ151" s="57"/>
      <c r="EK151" s="57"/>
      <c r="EL151" s="57"/>
      <c r="EM151" s="57"/>
      <c r="EN151" s="57"/>
      <c r="EO151" s="57"/>
      <c r="EP151" s="57"/>
      <c r="EQ151" s="57"/>
      <c r="ER151" s="57"/>
      <c r="ES151" s="57"/>
      <c r="ET151" s="57"/>
      <c r="EU151" s="57"/>
      <c r="EV151" s="57"/>
      <c r="EW151" s="57"/>
      <c r="EX151" s="57"/>
      <c r="EY151" s="57"/>
      <c r="EZ151" s="57"/>
      <c r="FA151" s="57"/>
      <c r="FB151" s="57"/>
      <c r="FC151" s="57"/>
      <c r="FD151" s="57"/>
      <c r="FE151" s="57"/>
      <c r="FF151" s="57"/>
      <c r="FG151" s="57"/>
      <c r="FH151" s="57"/>
    </row>
    <row r="152" spans="1:164" s="7" customFormat="1">
      <c r="A152" s="57"/>
      <c r="B152" s="57"/>
      <c r="C152" s="57"/>
      <c r="D152" s="57"/>
      <c r="E152" s="1119"/>
      <c r="F152" s="186">
        <v>24</v>
      </c>
      <c r="G152" s="187">
        <v>0.3085</v>
      </c>
      <c r="H152" s="186">
        <v>30.12</v>
      </c>
      <c r="I152" s="187">
        <v>0.20050000000000001</v>
      </c>
      <c r="J152" s="186">
        <f t="shared" si="68"/>
        <v>0.81564829821717999</v>
      </c>
      <c r="K152" s="102"/>
      <c r="L152" s="190"/>
      <c r="M152" s="57"/>
      <c r="N152" s="57"/>
      <c r="O152" s="57"/>
      <c r="P152" s="188"/>
      <c r="Q152" s="189"/>
      <c r="R152" s="188"/>
      <c r="S152" s="189"/>
      <c r="T152" s="188"/>
      <c r="U152" s="57"/>
      <c r="V152" s="57"/>
      <c r="W152" s="182"/>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c r="DZ152" s="57"/>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c r="EW152" s="57"/>
      <c r="EX152" s="57"/>
      <c r="EY152" s="57"/>
      <c r="EZ152" s="57"/>
      <c r="FA152" s="57"/>
      <c r="FB152" s="57"/>
      <c r="FC152" s="57"/>
      <c r="FD152" s="57"/>
      <c r="FE152" s="57"/>
      <c r="FF152" s="57"/>
      <c r="FG152" s="57"/>
      <c r="FH152" s="57"/>
    </row>
    <row r="153" spans="1:164" s="7" customFormat="1">
      <c r="A153" s="57" t="s">
        <v>1435</v>
      </c>
      <c r="B153" s="965"/>
      <c r="C153" s="1117">
        <f ca="1">SUM(INDIRECT("'" &amp; $C$82 &amp; "'!C144"):INDIRECT("'" &amp; $C$82 &amp; "'!J144"))</f>
        <v>0</v>
      </c>
      <c r="D153" s="57"/>
      <c r="E153" s="57"/>
      <c r="F153" s="186">
        <v>24</v>
      </c>
      <c r="G153" s="187">
        <v>0.38279999999999997</v>
      </c>
      <c r="H153" s="186">
        <v>30.13</v>
      </c>
      <c r="I153" s="187">
        <v>0.25180000000000002</v>
      </c>
      <c r="J153" s="186">
        <f t="shared" si="68"/>
        <v>0.82579393068617224</v>
      </c>
      <c r="K153" s="102"/>
      <c r="L153" s="102"/>
      <c r="M153" s="57"/>
      <c r="N153" s="57"/>
      <c r="O153" s="57"/>
      <c r="P153" s="188"/>
      <c r="Q153" s="189"/>
      <c r="R153" s="188"/>
      <c r="S153" s="189"/>
      <c r="T153" s="188"/>
      <c r="U153" s="57"/>
      <c r="V153" s="57"/>
      <c r="W153" s="182"/>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57"/>
      <c r="DW153" s="57"/>
      <c r="DX153" s="57"/>
      <c r="DY153" s="57"/>
      <c r="DZ153" s="57"/>
      <c r="EA153" s="57"/>
      <c r="EB153" s="57"/>
      <c r="EC153" s="57"/>
      <c r="ED153" s="57"/>
      <c r="EE153" s="57"/>
      <c r="EF153" s="57"/>
      <c r="EG153" s="57"/>
      <c r="EH153" s="57"/>
      <c r="EI153" s="57"/>
      <c r="EJ153" s="57"/>
      <c r="EK153" s="57"/>
      <c r="EL153" s="57"/>
      <c r="EM153" s="57"/>
      <c r="EN153" s="57"/>
      <c r="EO153" s="57"/>
      <c r="EP153" s="57"/>
      <c r="EQ153" s="57"/>
      <c r="ER153" s="57"/>
      <c r="ES153" s="57"/>
      <c r="ET153" s="57"/>
      <c r="EU153" s="57"/>
      <c r="EV153" s="57"/>
      <c r="EW153" s="57"/>
      <c r="EX153" s="57"/>
      <c r="EY153" s="57"/>
      <c r="EZ153" s="57"/>
      <c r="FA153" s="57"/>
      <c r="FB153" s="57"/>
      <c r="FC153" s="57"/>
      <c r="FD153" s="57"/>
      <c r="FE153" s="57"/>
      <c r="FF153" s="57"/>
      <c r="FG153" s="57"/>
      <c r="FH153" s="57"/>
    </row>
    <row r="154" spans="1:164" s="7" customFormat="1" ht="12.75" customHeight="1">
      <c r="A154" s="57" t="s">
        <v>1436</v>
      </c>
      <c r="B154" s="57"/>
      <c r="C154" s="1122">
        <f ca="1">I145+($C$153*Idet_AP/DC_AP)</f>
        <v>1.7600000000000001E-2</v>
      </c>
      <c r="D154" s="57" t="s">
        <v>213</v>
      </c>
      <c r="E154" s="968"/>
      <c r="F154" s="186">
        <v>24</v>
      </c>
      <c r="G154" s="187">
        <v>0.4536</v>
      </c>
      <c r="H154" s="186">
        <v>30.18</v>
      </c>
      <c r="I154" s="187">
        <v>0.30009999999999998</v>
      </c>
      <c r="J154" s="186">
        <f t="shared" si="68"/>
        <v>0.83195712081128737</v>
      </c>
      <c r="K154" s="102"/>
      <c r="L154" s="102"/>
      <c r="M154" s="57"/>
      <c r="N154" s="57"/>
      <c r="O154" s="57"/>
      <c r="P154" s="188"/>
      <c r="Q154" s="189"/>
      <c r="R154" s="188"/>
      <c r="S154" s="189"/>
      <c r="T154" s="188"/>
      <c r="U154" s="57"/>
      <c r="V154" s="57"/>
      <c r="W154" s="182"/>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57"/>
      <c r="DW154" s="57"/>
      <c r="DX154" s="57"/>
      <c r="DY154" s="57"/>
      <c r="DZ154" s="57"/>
      <c r="EA154" s="57"/>
      <c r="EB154" s="57"/>
      <c r="EC154" s="57"/>
      <c r="ED154" s="57"/>
      <c r="EE154" s="57"/>
      <c r="EF154" s="57"/>
      <c r="EG154" s="57"/>
      <c r="EH154" s="57"/>
      <c r="EI154" s="57"/>
      <c r="EJ154" s="57"/>
      <c r="EK154" s="57"/>
      <c r="EL154" s="57"/>
      <c r="EM154" s="57"/>
      <c r="EN154" s="57"/>
      <c r="EO154" s="57"/>
      <c r="EP154" s="57"/>
      <c r="EQ154" s="57"/>
      <c r="ER154" s="57"/>
      <c r="ES154" s="57"/>
      <c r="ET154" s="57"/>
      <c r="EU154" s="57"/>
      <c r="EV154" s="57"/>
      <c r="EW154" s="57"/>
      <c r="EX154" s="57"/>
      <c r="EY154" s="57"/>
      <c r="EZ154" s="57"/>
      <c r="FA154" s="57"/>
      <c r="FB154" s="57"/>
      <c r="FC154" s="57"/>
      <c r="FD154" s="57"/>
      <c r="FE154" s="57"/>
      <c r="FF154" s="57"/>
      <c r="FG154" s="57"/>
      <c r="FH154" s="57"/>
    </row>
    <row r="155" spans="1:164" s="7" customFormat="1" ht="12.75" customHeight="1">
      <c r="A155" s="57" t="s">
        <v>1437</v>
      </c>
      <c r="B155" s="57"/>
      <c r="C155" s="1119">
        <f ca="1">VLOOKUP($C$154,$I$145:$I$158,1,TRUE)</f>
        <v>1.7600000000000001E-2</v>
      </c>
      <c r="D155" s="57" t="s">
        <v>213</v>
      </c>
      <c r="E155" s="1120">
        <f ca="1">VLOOKUP($C$155,$I$145:$J$158,2,TRUE)</f>
        <v>0.46751954513148547</v>
      </c>
      <c r="F155" s="186">
        <v>24</v>
      </c>
      <c r="G155" s="187">
        <v>0.60229999999999995</v>
      </c>
      <c r="H155" s="186">
        <v>30.2</v>
      </c>
      <c r="I155" s="187">
        <v>0.40189999999999998</v>
      </c>
      <c r="J155" s="186">
        <f t="shared" si="68"/>
        <v>0.83965493386463008</v>
      </c>
      <c r="K155" s="102"/>
      <c r="L155" s="102"/>
      <c r="M155" s="57"/>
      <c r="N155" s="57"/>
      <c r="O155" s="57"/>
      <c r="P155" s="188"/>
      <c r="Q155" s="189"/>
      <c r="R155" s="188"/>
      <c r="S155" s="189"/>
      <c r="T155" s="188"/>
      <c r="U155" s="57"/>
      <c r="V155" s="57"/>
      <c r="W155" s="182"/>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57"/>
      <c r="DW155" s="57"/>
      <c r="DX155" s="57"/>
      <c r="DY155" s="57"/>
      <c r="DZ155" s="57"/>
      <c r="EA155" s="57"/>
      <c r="EB155" s="57"/>
      <c r="EC155" s="57"/>
      <c r="ED155" s="57"/>
      <c r="EE155" s="57"/>
      <c r="EF155" s="57"/>
      <c r="EG155" s="57"/>
      <c r="EH155" s="57"/>
      <c r="EI155" s="57"/>
      <c r="EJ155" s="57"/>
      <c r="EK155" s="57"/>
      <c r="EL155" s="57"/>
      <c r="EM155" s="57"/>
      <c r="EN155" s="57"/>
      <c r="EO155" s="57"/>
      <c r="EP155" s="57"/>
      <c r="EQ155" s="57"/>
      <c r="ER155" s="57"/>
      <c r="ES155" s="57"/>
      <c r="ET155" s="57"/>
      <c r="EU155" s="57"/>
      <c r="EV155" s="57"/>
      <c r="EW155" s="57"/>
      <c r="EX155" s="57"/>
      <c r="EY155" s="57"/>
      <c r="EZ155" s="57"/>
      <c r="FA155" s="57"/>
      <c r="FB155" s="57"/>
      <c r="FC155" s="57"/>
      <c r="FD155" s="57"/>
      <c r="FE155" s="57"/>
      <c r="FF155" s="57"/>
      <c r="FG155" s="57"/>
      <c r="FH155" s="57"/>
    </row>
    <row r="156" spans="1:164" s="7" customFormat="1" ht="12.75" customHeight="1">
      <c r="A156" s="57" t="s">
        <v>1438</v>
      </c>
      <c r="B156" s="57"/>
      <c r="C156" s="1119">
        <f ca="1">INDIRECT("I"&amp;(145+MATCH($C$155,$I$145:$I$158)))</f>
        <v>2.5000000000000001E-2</v>
      </c>
      <c r="D156" s="57" t="s">
        <v>213</v>
      </c>
      <c r="E156" s="1120">
        <f ca="1">INDIRECT("J"&amp;(145+MATCH($C$155,$I$145:$I$158)))</f>
        <v>0.55046378091872794</v>
      </c>
      <c r="F156" s="186">
        <v>24</v>
      </c>
      <c r="G156" s="187">
        <v>0.75009999999999999</v>
      </c>
      <c r="H156" s="186">
        <v>30.25</v>
      </c>
      <c r="I156" s="187">
        <v>0.50149999999999995</v>
      </c>
      <c r="J156" s="186">
        <f t="shared" si="68"/>
        <v>0.84268625294405175</v>
      </c>
      <c r="K156" s="102"/>
      <c r="L156" s="102"/>
      <c r="M156" s="57"/>
      <c r="N156" s="57"/>
      <c r="O156" s="57"/>
      <c r="P156" s="188"/>
      <c r="Q156" s="189"/>
      <c r="R156" s="188"/>
      <c r="S156" s="189"/>
      <c r="T156" s="188"/>
      <c r="U156" s="57"/>
      <c r="V156" s="57"/>
      <c r="W156" s="182"/>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row>
    <row r="157" spans="1:164" s="7" customFormat="1" ht="12.75" customHeight="1">
      <c r="A157" s="57" t="s">
        <v>1439</v>
      </c>
      <c r="B157" s="57"/>
      <c r="C157" s="1121">
        <f ca="1">IF($C$156&lt;$C$155,$E$155,$E$155+($C$154-$C$155)/($C$156-$C$155)*($E$156-$E$155))</f>
        <v>0.46751954513148547</v>
      </c>
      <c r="D157" s="57"/>
      <c r="E157" s="1120"/>
      <c r="F157" s="186">
        <v>24</v>
      </c>
      <c r="G157" s="187">
        <v>0.89670000000000005</v>
      </c>
      <c r="H157" s="186">
        <v>30.16</v>
      </c>
      <c r="I157" s="187">
        <v>0.60219999999999996</v>
      </c>
      <c r="J157" s="186">
        <f t="shared" si="68"/>
        <v>0.84394409129772119</v>
      </c>
      <c r="K157" s="102"/>
      <c r="L157" s="102"/>
      <c r="M157" s="57"/>
      <c r="N157" s="57"/>
      <c r="O157" s="57"/>
      <c r="P157" s="188"/>
      <c r="Q157" s="189"/>
      <c r="R157" s="188"/>
      <c r="S157" s="189"/>
      <c r="T157" s="188"/>
      <c r="U157" s="57"/>
      <c r="V157" s="57"/>
      <c r="W157" s="182"/>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c r="DZ157" s="57"/>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row>
    <row r="158" spans="1:164" s="7" customFormat="1" ht="12.75" customHeight="1">
      <c r="A158" s="57" t="s">
        <v>1440</v>
      </c>
      <c r="B158" s="57"/>
      <c r="C158" s="1122">
        <f ca="1">(H159*C154/H143)/C157</f>
        <v>4.7180100334448159E-2</v>
      </c>
      <c r="D158" s="57" t="s">
        <v>213</v>
      </c>
      <c r="E158" s="57"/>
      <c r="F158" s="186">
        <v>24</v>
      </c>
      <c r="G158" s="187">
        <v>1.0458000000000001</v>
      </c>
      <c r="H158" s="186">
        <v>30.2</v>
      </c>
      <c r="I158" s="187">
        <v>0.70079999999999998</v>
      </c>
      <c r="J158" s="186">
        <f t="shared" si="68"/>
        <v>0.84322050105182622</v>
      </c>
      <c r="K158" s="102"/>
      <c r="L158" s="102"/>
      <c r="M158" s="57"/>
      <c r="N158" s="57"/>
      <c r="O158" s="57"/>
      <c r="P158" s="188"/>
      <c r="Q158" s="189"/>
      <c r="R158" s="188"/>
      <c r="S158" s="189"/>
      <c r="T158" s="188"/>
      <c r="U158" s="57"/>
      <c r="V158" s="57"/>
      <c r="W158" s="182"/>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57"/>
      <c r="DW158" s="57"/>
      <c r="DX158" s="57"/>
      <c r="DY158" s="57"/>
      <c r="DZ158" s="57"/>
      <c r="EA158" s="57"/>
      <c r="EB158" s="57"/>
      <c r="EC158" s="57"/>
      <c r="ED158" s="57"/>
      <c r="EE158" s="57"/>
      <c r="EF158" s="57"/>
      <c r="EG158" s="57"/>
      <c r="EH158" s="57"/>
      <c r="EI158" s="57"/>
      <c r="EJ158" s="57"/>
      <c r="EK158" s="57"/>
      <c r="EL158" s="57"/>
      <c r="EM158" s="57"/>
      <c r="EN158" s="57"/>
      <c r="EO158" s="57"/>
      <c r="EP158" s="57"/>
      <c r="EQ158" s="57"/>
      <c r="ER158" s="57"/>
      <c r="ES158" s="57"/>
      <c r="ET158" s="57"/>
      <c r="EU158" s="57"/>
      <c r="EV158" s="57"/>
      <c r="EW158" s="57"/>
      <c r="EX158" s="57"/>
      <c r="EY158" s="57"/>
      <c r="EZ158" s="57"/>
      <c r="FA158" s="57"/>
      <c r="FB158" s="57"/>
      <c r="FC158" s="57"/>
      <c r="FD158" s="57"/>
      <c r="FE158" s="57"/>
      <c r="FF158" s="57"/>
      <c r="FG158" s="57"/>
      <c r="FH158" s="57"/>
    </row>
    <row r="159" spans="1:164" s="7" customFormat="1" ht="12.75" customHeight="1">
      <c r="A159" s="57"/>
      <c r="B159" s="57"/>
      <c r="C159" s="57"/>
      <c r="D159" s="57"/>
      <c r="E159" s="57"/>
      <c r="F159" s="1314" t="s">
        <v>1441</v>
      </c>
      <c r="G159" s="1314"/>
      <c r="H159" s="170">
        <f>AVERAGE(H145:H158)</f>
        <v>30.078571428571429</v>
      </c>
      <c r="I159" s="191"/>
      <c r="J159" s="192"/>
      <c r="K159" s="102"/>
      <c r="L159" s="102"/>
      <c r="M159" s="57"/>
      <c r="N159" s="57"/>
      <c r="O159" s="57"/>
      <c r="P159" s="188"/>
      <c r="Q159" s="189"/>
      <c r="R159" s="188"/>
      <c r="S159" s="189"/>
      <c r="T159" s="188"/>
      <c r="U159" s="57"/>
      <c r="V159" s="57"/>
      <c r="W159" s="182"/>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c r="DZ159" s="57"/>
      <c r="EA159" s="57"/>
      <c r="EB159" s="57"/>
      <c r="EC159" s="57"/>
      <c r="ED159" s="57"/>
      <c r="EE159" s="57"/>
      <c r="EF159" s="57"/>
      <c r="EG159" s="57"/>
      <c r="EH159" s="57"/>
      <c r="EI159" s="57"/>
      <c r="EJ159" s="57"/>
      <c r="EK159" s="57"/>
      <c r="EL159" s="57"/>
      <c r="EM159" s="57"/>
      <c r="EN159" s="57"/>
      <c r="EO159" s="57"/>
      <c r="EP159" s="57"/>
      <c r="EQ159" s="57"/>
      <c r="ER159" s="57"/>
      <c r="ES159" s="57"/>
      <c r="ET159" s="57"/>
      <c r="EU159" s="57"/>
      <c r="EV159" s="57"/>
      <c r="EW159" s="57"/>
      <c r="EX159" s="57"/>
      <c r="EY159" s="57"/>
      <c r="EZ159" s="57"/>
      <c r="FA159" s="57"/>
      <c r="FB159" s="57"/>
      <c r="FC159" s="57"/>
      <c r="FD159" s="57"/>
      <c r="FE159" s="57"/>
      <c r="FF159" s="57"/>
      <c r="FG159" s="57"/>
      <c r="FH159" s="57"/>
    </row>
    <row r="160" spans="1:164" s="7" customFormat="1" ht="12.75" customHeight="1">
      <c r="A160" s="57"/>
      <c r="B160" s="57"/>
      <c r="C160" s="57"/>
      <c r="D160" s="57"/>
      <c r="E160" s="57"/>
      <c r="F160" s="193"/>
      <c r="G160" s="194"/>
      <c r="H160" s="192"/>
      <c r="I160" s="136"/>
      <c r="J160" s="102"/>
      <c r="K160" s="102"/>
      <c r="L160" s="102"/>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row>
    <row r="161" spans="1:23" s="7" customFormat="1" ht="12.75" customHeight="1">
      <c r="A161" s="57"/>
      <c r="B161" s="57"/>
      <c r="C161" s="57"/>
      <c r="D161" s="57"/>
      <c r="E161" s="57"/>
      <c r="F161" s="23"/>
      <c r="G161" s="136"/>
      <c r="H161" s="102"/>
      <c r="I161" s="136"/>
      <c r="J161" s="102"/>
      <c r="K161" s="102"/>
      <c r="L161" s="102"/>
      <c r="M161" s="57"/>
      <c r="N161" s="57"/>
      <c r="O161" s="57"/>
      <c r="P161" s="57"/>
      <c r="Q161" s="57"/>
      <c r="R161" s="57"/>
      <c r="S161" s="57"/>
      <c r="T161" s="57"/>
      <c r="U161" s="57"/>
      <c r="V161" s="57"/>
      <c r="W161" s="57"/>
    </row>
    <row r="162" spans="1:23" s="7" customFormat="1" ht="12.75" customHeight="1">
      <c r="A162" s="6"/>
      <c r="B162" s="57"/>
      <c r="C162" s="57"/>
      <c r="D162" s="57"/>
      <c r="E162" s="57"/>
      <c r="F162" s="57"/>
      <c r="G162" s="57"/>
      <c r="H162" s="57"/>
      <c r="I162" s="136"/>
      <c r="J162" s="102"/>
      <c r="K162" s="102"/>
      <c r="L162" s="102"/>
      <c r="M162" s="57"/>
      <c r="N162" s="57"/>
      <c r="O162" s="57"/>
      <c r="P162" s="57"/>
      <c r="Q162" s="57"/>
      <c r="R162" s="57"/>
      <c r="S162" s="57"/>
      <c r="T162" s="57"/>
      <c r="U162" s="57"/>
      <c r="V162" s="57"/>
      <c r="W162" s="57"/>
    </row>
  </sheetData>
  <sheetProtection selectLockedCells="1" selectUnlockedCells="1"/>
  <customSheetViews>
    <customSheetView guid="{A548D9BF-F214-4557-A580-E91DD1CEBC4E}" scale="75" printArea="1" state="hidden" showRuler="0">
      <selection activeCell="B14" sqref="B14"/>
      <rowBreaks count="1" manualBreakCount="1">
        <brk id="85" max="12" man="1"/>
      </rowBreaks>
      <colBreaks count="1" manualBreakCount="1">
        <brk id="16" max="1048575" man="1"/>
      </colBreaks>
      <pageMargins left="0" right="0" top="0" bottom="0" header="0" footer="0"/>
      <printOptions headings="1"/>
      <pageSetup paperSize="8" scale="76" orientation="portrait" r:id="rId1"/>
      <headerFooter alignWithMargins="0">
        <oddHeader>&amp;L&amp;G&amp;RFX2010 Sinteso Quantities Tool</oddHeader>
        <oddFooter>&amp;LSiemens Building Technologies
Fire Safety + Security Products&amp;R&amp;F
&amp;D</oddFooter>
      </headerFooter>
    </customSheetView>
    <customSheetView guid="{FA75CC5A-C39D-4AB1-B7E4-308BE16EBE6C}" scale="75" printArea="1" showRuler="0">
      <selection activeCell="B14" sqref="B14"/>
      <rowBreaks count="1" manualBreakCount="1">
        <brk id="85" max="12" man="1"/>
      </rowBreaks>
      <colBreaks count="1" manualBreakCount="1">
        <brk id="16" max="1048575" man="1"/>
      </colBreaks>
      <pageMargins left="0" right="0" top="0" bottom="0" header="0" footer="0"/>
      <printOptions headings="1"/>
      <pageSetup paperSize="8" scale="76" orientation="portrait" r:id="rId2"/>
      <headerFooter alignWithMargins="0">
        <oddHeader>&amp;L&amp;G&amp;RFX2010 Sinteso Quantities Tool</oddHeader>
        <oddFooter>&amp;LSiemens Building Technologies
Fire Safety + Security Products&amp;R&amp;F
&amp;D</oddFooter>
      </headerFooter>
    </customSheetView>
  </customSheetViews>
  <mergeCells count="10">
    <mergeCell ref="R11:U11"/>
    <mergeCell ref="V11:Y11"/>
    <mergeCell ref="F159:G159"/>
    <mergeCell ref="F143:G143"/>
    <mergeCell ref="A78:E78"/>
    <mergeCell ref="A75:E75"/>
    <mergeCell ref="A76:E76"/>
    <mergeCell ref="A77:E77"/>
    <mergeCell ref="J11:M11"/>
    <mergeCell ref="N11:Q11"/>
  </mergeCells>
  <phoneticPr fontId="0" type="noConversion"/>
  <conditionalFormatting sqref="F76:I76">
    <cfRule type="cellIs" dxfId="35" priority="1" stopIfTrue="1" operator="greaterThan">
      <formula>$C$144</formula>
    </cfRule>
    <cfRule type="cellIs" dxfId="34" priority="2" stopIfTrue="1" operator="lessThanOrEqual">
      <formula>$C$144</formula>
    </cfRule>
  </conditionalFormatting>
  <conditionalFormatting sqref="F78:I78">
    <cfRule type="cellIs" dxfId="33" priority="3" stopIfTrue="1" operator="greaterThan">
      <formula>$C$83</formula>
    </cfRule>
    <cfRule type="cellIs" dxfId="32" priority="4" stopIfTrue="1" operator="lessThanOrEqual">
      <formula>$C$83</formula>
    </cfRule>
  </conditionalFormatting>
  <conditionalFormatting sqref="I139 I126 I113 I100">
    <cfRule type="cellIs" dxfId="31" priority="5" stopIfTrue="1" operator="greaterThan">
      <formula>$I$94</formula>
    </cfRule>
    <cfRule type="cellIs" dxfId="30" priority="6" stopIfTrue="1" operator="lessThanOrEqual">
      <formula>$I$94</formula>
    </cfRule>
  </conditionalFormatting>
  <conditionalFormatting sqref="C139 C126 C113 C100">
    <cfRule type="cellIs" dxfId="29" priority="7" stopIfTrue="1" operator="greaterThan">
      <formula>$C$94</formula>
    </cfRule>
    <cfRule type="cellIs" dxfId="28" priority="8" stopIfTrue="1" operator="lessThanOrEqual">
      <formula>$C$94</formula>
    </cfRule>
  </conditionalFormatting>
  <printOptions headings="1"/>
  <pageMargins left="0.78740157480314965" right="0.78740157480314965" top="0.78740157480314965" bottom="0.78740157480314965" header="0.39370078740157483" footer="0.39370078740157483"/>
  <pageSetup paperSize="8" scale="76" orientation="portrait" r:id="rId3"/>
  <headerFooter alignWithMargins="0">
    <oddHeader>&amp;L&amp;G&amp;RFX2010 Sinteso Quantities Tool</oddHeader>
    <oddFooter>&amp;LSiemens Building Technologies
Fire Safety + Security Products&amp;R&amp;F
&amp;D</oddFooter>
  </headerFooter>
  <rowBreaks count="1" manualBreakCount="1">
    <brk id="85" max="12" man="1"/>
  </rowBreaks>
  <colBreaks count="1" manualBreakCount="1">
    <brk id="16" max="1048575" man="1"/>
  </colBreaks>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dimension ref="A1:M34"/>
  <sheetViews>
    <sheetView showRuler="0" view="pageBreakPreview" zoomScaleNormal="70" zoomScaleSheetLayoutView="75" workbookViewId="0">
      <selection activeCell="B14" sqref="B14"/>
    </sheetView>
  </sheetViews>
  <sheetFormatPr defaultColWidth="11.42578125" defaultRowHeight="12.75"/>
  <cols>
    <col min="1" max="1" width="32.7109375" customWidth="1"/>
    <col min="2" max="2" width="18.140625" customWidth="1"/>
    <col min="3" max="3" width="11.7109375" customWidth="1"/>
    <col min="4" max="4" width="9" customWidth="1"/>
    <col min="5" max="5" width="60" customWidth="1"/>
    <col min="6" max="9" width="10.7109375" customWidth="1"/>
    <col min="10" max="39" width="7.7109375" customWidth="1"/>
  </cols>
  <sheetData>
    <row r="1" spans="1:13" ht="16.5" thickBot="1">
      <c r="A1" s="32" t="s">
        <v>1081</v>
      </c>
      <c r="B1" s="32"/>
      <c r="C1" s="33"/>
      <c r="D1" s="33"/>
      <c r="E1" s="33"/>
      <c r="F1" s="33"/>
      <c r="G1" s="33"/>
      <c r="H1" s="33"/>
      <c r="I1" s="33"/>
      <c r="J1" s="33"/>
      <c r="K1" s="33"/>
      <c r="L1" s="33"/>
      <c r="M1" s="33"/>
    </row>
    <row r="3" spans="1:13">
      <c r="A3" t="s">
        <v>1082</v>
      </c>
      <c r="B3" t="s">
        <v>1442</v>
      </c>
      <c r="C3" s="35">
        <v>2000</v>
      </c>
      <c r="D3" t="s">
        <v>981</v>
      </c>
    </row>
    <row r="4" spans="1:13">
      <c r="A4" s="962" t="s">
        <v>1408</v>
      </c>
      <c r="B4" t="s">
        <v>1443</v>
      </c>
      <c r="C4" s="36">
        <v>128</v>
      </c>
      <c r="D4" s="963" t="s">
        <v>1090</v>
      </c>
      <c r="E4" s="57" t="s">
        <v>1444</v>
      </c>
    </row>
    <row r="5" spans="1:13">
      <c r="A5" s="962" t="s">
        <v>1094</v>
      </c>
      <c r="B5" t="s">
        <v>1445</v>
      </c>
      <c r="C5" s="36">
        <v>512</v>
      </c>
      <c r="D5" s="963" t="s">
        <v>1090</v>
      </c>
    </row>
    <row r="6" spans="1:13">
      <c r="A6" t="s">
        <v>1096</v>
      </c>
      <c r="B6" t="s">
        <v>1446</v>
      </c>
      <c r="C6" s="36">
        <v>7.4999999999999997E-2</v>
      </c>
      <c r="D6" t="s">
        <v>213</v>
      </c>
      <c r="E6" s="57" t="s">
        <v>1447</v>
      </c>
    </row>
    <row r="7" spans="1:13">
      <c r="A7" t="s">
        <v>1096</v>
      </c>
      <c r="B7" t="s">
        <v>1448</v>
      </c>
      <c r="C7" s="36">
        <v>0.88300000000000001</v>
      </c>
      <c r="D7" t="s">
        <v>213</v>
      </c>
      <c r="E7" t="s">
        <v>1100</v>
      </c>
    </row>
    <row r="8" spans="1:13">
      <c r="A8" t="s">
        <v>1101</v>
      </c>
      <c r="B8" t="s">
        <v>1449</v>
      </c>
      <c r="C8" s="35">
        <v>1.4999999999999999E-2</v>
      </c>
      <c r="D8" t="s">
        <v>213</v>
      </c>
      <c r="E8" t="s">
        <v>1450</v>
      </c>
    </row>
    <row r="9" spans="1:13">
      <c r="A9" t="s">
        <v>1451</v>
      </c>
      <c r="B9" t="s">
        <v>1452</v>
      </c>
      <c r="C9" s="35">
        <v>26.5</v>
      </c>
      <c r="D9" t="s">
        <v>402</v>
      </c>
    </row>
    <row r="10" spans="1:13">
      <c r="A10" t="s">
        <v>1106</v>
      </c>
      <c r="B10" t="s">
        <v>1453</v>
      </c>
      <c r="C10" s="35">
        <v>25.8</v>
      </c>
      <c r="D10" t="s">
        <v>402</v>
      </c>
    </row>
    <row r="11" spans="1:13">
      <c r="A11" t="s">
        <v>1110</v>
      </c>
      <c r="B11" t="s">
        <v>1454</v>
      </c>
      <c r="C11" s="35">
        <v>16</v>
      </c>
      <c r="D11" t="s">
        <v>402</v>
      </c>
    </row>
    <row r="12" spans="1:13">
      <c r="A12" t="s">
        <v>1455</v>
      </c>
      <c r="B12" t="s">
        <v>1456</v>
      </c>
      <c r="C12" s="35">
        <v>10</v>
      </c>
      <c r="D12" t="s">
        <v>402</v>
      </c>
    </row>
    <row r="13" spans="1:13">
      <c r="A13" t="s">
        <v>1116</v>
      </c>
      <c r="B13" t="s">
        <v>1457</v>
      </c>
      <c r="C13" s="35">
        <v>1.9000000000000001E-4</v>
      </c>
      <c r="D13" t="s">
        <v>213</v>
      </c>
      <c r="E13" t="s">
        <v>1458</v>
      </c>
    </row>
    <row r="14" spans="1:13">
      <c r="A14" t="s">
        <v>1138</v>
      </c>
      <c r="B14" t="s">
        <v>1459</v>
      </c>
      <c r="C14" s="35">
        <v>0.9</v>
      </c>
      <c r="E14" s="57" t="s">
        <v>1460</v>
      </c>
    </row>
    <row r="15" spans="1:13">
      <c r="A15" t="s">
        <v>1140</v>
      </c>
      <c r="B15" t="s">
        <v>1461</v>
      </c>
      <c r="C15" s="35">
        <v>325</v>
      </c>
      <c r="D15" t="s">
        <v>1030</v>
      </c>
      <c r="E15" s="57" t="s">
        <v>1462</v>
      </c>
      <c r="G15" s="965"/>
    </row>
    <row r="16" spans="1:13">
      <c r="A16" t="s">
        <v>1143</v>
      </c>
      <c r="B16" t="s">
        <v>1463</v>
      </c>
      <c r="C16" s="35">
        <v>150</v>
      </c>
      <c r="D16" t="s">
        <v>1030</v>
      </c>
    </row>
    <row r="17" spans="1:5">
      <c r="A17" t="s">
        <v>1146</v>
      </c>
      <c r="B17" t="s">
        <v>1464</v>
      </c>
      <c r="C17" s="35">
        <v>1.3</v>
      </c>
      <c r="D17" t="s">
        <v>1030</v>
      </c>
      <c r="E17" t="s">
        <v>1465</v>
      </c>
    </row>
    <row r="18" spans="1:5">
      <c r="A18" t="s">
        <v>1150</v>
      </c>
      <c r="B18" t="s">
        <v>1466</v>
      </c>
      <c r="C18" s="35">
        <v>50</v>
      </c>
      <c r="D18" t="s">
        <v>1030</v>
      </c>
    </row>
    <row r="19" spans="1:5">
      <c r="A19" t="s">
        <v>1152</v>
      </c>
      <c r="B19" t="s">
        <v>1467</v>
      </c>
      <c r="C19" s="35">
        <v>300</v>
      </c>
      <c r="D19" t="s">
        <v>1015</v>
      </c>
    </row>
    <row r="20" spans="1:5">
      <c r="A20" t="s">
        <v>1154</v>
      </c>
      <c r="B20" t="s">
        <v>1468</v>
      </c>
      <c r="C20" s="35">
        <v>600</v>
      </c>
      <c r="D20" t="s">
        <v>1015</v>
      </c>
    </row>
    <row r="23" spans="1:5">
      <c r="A23" s="6" t="s">
        <v>1469</v>
      </c>
    </row>
    <row r="34" spans="1:1">
      <c r="A34" s="6" t="s">
        <v>1470</v>
      </c>
    </row>
  </sheetData>
  <sheetProtection selectLockedCells="1" selectUnlockedCells="1"/>
  <customSheetViews>
    <customSheetView guid="{A548D9BF-F214-4557-A580-E91DD1CEBC4E}" showPageBreaks="1" printArea="1" state="hidden" view="pageBreakPreview" showRuler="0">
      <selection activeCell="B14" sqref="B14"/>
      <colBreaks count="2" manualBreakCount="2">
        <brk id="5" max="38" man="1"/>
        <brk id="10" max="1048575" man="1"/>
      </colBreaks>
      <pageMargins left="0" right="0" top="0" bottom="0" header="0" footer="0"/>
      <printOptions headings="1"/>
      <pageSetup paperSize="8" scale="76" orientation="portrait" r:id="rId1"/>
      <headerFooter alignWithMargins="0">
        <oddHeader>&amp;L&amp;G&amp;RFX2010 Sinteso Quantities Tool</oddHeader>
        <oddFooter>&amp;LSiemens Building Technologies
Fire Safety + Security Products&amp;R&amp;F
&amp;D</oddFooter>
      </headerFooter>
    </customSheetView>
    <customSheetView guid="{FA75CC5A-C39D-4AB1-B7E4-308BE16EBE6C}" scale="75" showPageBreaks="1" printArea="1" view="pageBreakPreview" showRuler="0">
      <selection activeCell="C3" sqref="C3"/>
      <colBreaks count="2" manualBreakCount="2">
        <brk id="5" max="38" man="1"/>
        <brk id="10" max="1048575" man="1"/>
      </colBreaks>
      <pageMargins left="0" right="0" top="0" bottom="0" header="0" footer="0"/>
      <printOptions headings="1"/>
      <pageSetup paperSize="8" scale="76" orientation="portrait" r:id="rId2"/>
      <headerFooter alignWithMargins="0">
        <oddHeader>&amp;L&amp;G&amp;RFX2010 Sinteso Quantities Tool</oddHeader>
        <oddFooter>&amp;LSiemens Building Technologies
Fire Safety + Security Products&amp;R&amp;F
&amp;D</oddFooter>
      </headerFooter>
    </customSheetView>
  </customSheetViews>
  <phoneticPr fontId="0" type="noConversion"/>
  <printOptions headings="1"/>
  <pageMargins left="0.78740157480314965" right="0.78740157480314965" top="0.78740157480314965" bottom="0.78740157480314965" header="0.39370078740157483" footer="0.39370078740157483"/>
  <pageSetup paperSize="8" scale="76" orientation="portrait" r:id="rId3"/>
  <headerFooter alignWithMargins="0">
    <oddHeader>&amp;L&amp;G&amp;RFX2010 Sinteso Quantities Tool</oddHeader>
    <oddFooter>&amp;LSiemens Building Technologies
Fire Safety + Security Products&amp;R&amp;F
&amp;D</oddFooter>
  </headerFooter>
  <colBreaks count="2" manualBreakCount="2">
    <brk id="5" max="38" man="1"/>
    <brk id="10" max="1048575" man="1"/>
  </colBreaks>
  <drawing r:id="rId4"/>
  <legacyDrawing r:id="rId5"/>
  <legacyDrawingHF r:id="rId6"/>
  <oleObjects>
    <mc:AlternateContent xmlns:mc="http://schemas.openxmlformats.org/markup-compatibility/2006">
      <mc:Choice Requires="x14">
        <oleObject progId="Equation.3" shapeId="1067009" r:id="rId7">
          <objectPr defaultSize="0" autoPict="0" r:id="rId8">
            <anchor moveWithCells="1">
              <from>
                <xdr:col>0</xdr:col>
                <xdr:colOff>38100</xdr:colOff>
                <xdr:row>34</xdr:row>
                <xdr:rowOff>28575</xdr:rowOff>
              </from>
              <to>
                <xdr:col>1</xdr:col>
                <xdr:colOff>809625</xdr:colOff>
                <xdr:row>38</xdr:row>
                <xdr:rowOff>0</xdr:rowOff>
              </to>
            </anchor>
          </objectPr>
        </oleObject>
      </mc:Choice>
      <mc:Fallback>
        <oleObject progId="Equation.3" shapeId="1067009" r:id="rId7"/>
      </mc:Fallback>
    </mc:AlternateContent>
    <mc:AlternateContent xmlns:mc="http://schemas.openxmlformats.org/markup-compatibility/2006">
      <mc:Choice Requires="x14">
        <oleObject progId="Equation.3" shapeId="1067010" r:id="rId9">
          <objectPr defaultSize="0" autoPict="0" r:id="rId10">
            <anchor moveWithCells="1">
              <from>
                <xdr:col>0</xdr:col>
                <xdr:colOff>57150</xdr:colOff>
                <xdr:row>23</xdr:row>
                <xdr:rowOff>19050</xdr:rowOff>
              </from>
              <to>
                <xdr:col>4</xdr:col>
                <xdr:colOff>3971925</xdr:colOff>
                <xdr:row>32</xdr:row>
                <xdr:rowOff>28575</xdr:rowOff>
              </to>
            </anchor>
          </objectPr>
        </oleObject>
      </mc:Choice>
      <mc:Fallback>
        <oleObject progId="Equation.3" shapeId="1067010" r:id="rId9"/>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9">
    <pageSetUpPr autoPageBreaks="0" fitToPage="1"/>
  </sheetPr>
  <dimension ref="A1:P189"/>
  <sheetViews>
    <sheetView showRuler="0" zoomScale="75" zoomScaleNormal="75" zoomScaleSheetLayoutView="75" workbookViewId="0">
      <selection activeCell="C47" sqref="C47"/>
    </sheetView>
  </sheetViews>
  <sheetFormatPr defaultColWidth="9.140625" defaultRowHeight="12.75"/>
  <cols>
    <col min="1" max="1" width="2.7109375" customWidth="1"/>
    <col min="2" max="2" width="68.7109375" customWidth="1"/>
    <col min="3" max="10" width="12.7109375" customWidth="1"/>
    <col min="11" max="11" width="2.7109375" customWidth="1"/>
    <col min="12" max="12" width="5" customWidth="1"/>
  </cols>
  <sheetData>
    <row r="1" spans="1:13" ht="18">
      <c r="A1" s="5"/>
      <c r="B1" s="5" t="s">
        <v>1471</v>
      </c>
    </row>
    <row r="3" spans="1:13">
      <c r="B3" s="6" t="s">
        <v>13</v>
      </c>
    </row>
    <row r="4" spans="1:13">
      <c r="B4" t="s">
        <v>758</v>
      </c>
    </row>
    <row r="5" spans="1:13">
      <c r="B5" s="66" t="s">
        <v>759</v>
      </c>
    </row>
    <row r="6" spans="1:13">
      <c r="B6" s="66" t="s">
        <v>673</v>
      </c>
    </row>
    <row r="7" spans="1:13">
      <c r="B7" s="66" t="s">
        <v>760</v>
      </c>
      <c r="M7" s="103"/>
    </row>
    <row r="8" spans="1:13">
      <c r="B8" s="66" t="s">
        <v>761</v>
      </c>
    </row>
    <row r="10" spans="1:13">
      <c r="B10" s="6" t="s">
        <v>15</v>
      </c>
    </row>
    <row r="11" spans="1:13">
      <c r="B11" s="68" t="s">
        <v>762</v>
      </c>
    </row>
    <row r="12" spans="1:13">
      <c r="B12" s="68" t="s">
        <v>1318</v>
      </c>
    </row>
    <row r="13" spans="1:13">
      <c r="B13" s="69" t="s">
        <v>1319</v>
      </c>
    </row>
    <row r="14" spans="1:13">
      <c r="B14" s="66" t="s">
        <v>1472</v>
      </c>
    </row>
    <row r="15" spans="1:13">
      <c r="B15" s="66" t="s">
        <v>1321</v>
      </c>
    </row>
    <row r="16" spans="1:13">
      <c r="B16" s="88" t="s">
        <v>1322</v>
      </c>
    </row>
    <row r="17" spans="1:11">
      <c r="B17" s="667" t="s">
        <v>1323</v>
      </c>
    </row>
    <row r="18" spans="1:11">
      <c r="B18" s="68" t="s">
        <v>1324</v>
      </c>
    </row>
    <row r="19" spans="1:11">
      <c r="B19" s="68" t="s">
        <v>1325</v>
      </c>
    </row>
    <row r="20" spans="1:11">
      <c r="B20" s="66" t="s">
        <v>1326</v>
      </c>
    </row>
    <row r="22" spans="1:11" hidden="1">
      <c r="A22" s="404"/>
      <c r="B22" s="404"/>
      <c r="C22" s="404"/>
      <c r="D22" s="404"/>
      <c r="E22" s="404"/>
      <c r="F22" s="404"/>
      <c r="G22" s="404"/>
      <c r="H22" s="404"/>
      <c r="I22" s="404"/>
      <c r="J22" s="404"/>
      <c r="K22" s="404"/>
    </row>
    <row r="23" spans="1:11" hidden="1">
      <c r="A23" s="404"/>
      <c r="B23" s="404"/>
      <c r="C23" s="404"/>
      <c r="D23" s="404"/>
      <c r="E23" s="404"/>
      <c r="F23" s="404"/>
      <c r="G23" s="404"/>
      <c r="H23" s="404"/>
      <c r="I23" s="404"/>
      <c r="J23" s="404"/>
      <c r="K23" s="404"/>
    </row>
    <row r="24" spans="1:11" hidden="1">
      <c r="A24" s="404"/>
      <c r="B24" s="405" t="s">
        <v>41</v>
      </c>
      <c r="C24" s="404"/>
      <c r="D24" s="404"/>
      <c r="E24" s="404"/>
      <c r="F24" s="404"/>
      <c r="G24" s="404"/>
      <c r="H24" s="404"/>
      <c r="I24" s="404"/>
      <c r="J24" s="404"/>
      <c r="K24" s="404"/>
    </row>
    <row r="25" spans="1:11" hidden="1">
      <c r="A25" s="404"/>
      <c r="B25" s="992"/>
      <c r="C25" s="404"/>
      <c r="D25" s="404"/>
      <c r="E25" s="404"/>
      <c r="F25" s="404"/>
      <c r="G25" s="404"/>
      <c r="H25" s="406"/>
      <c r="I25" s="404"/>
      <c r="J25" s="404"/>
      <c r="K25" s="404"/>
    </row>
    <row r="26" spans="1:11" hidden="1">
      <c r="A26" s="404"/>
      <c r="B26" s="992"/>
      <c r="C26" s="404"/>
      <c r="D26" s="404"/>
      <c r="E26" s="404"/>
      <c r="F26" s="404"/>
      <c r="G26" s="404"/>
      <c r="H26" s="404"/>
      <c r="I26" s="404"/>
      <c r="J26" s="404"/>
      <c r="K26" s="404"/>
    </row>
    <row r="27" spans="1:11" hidden="1">
      <c r="A27" s="404"/>
      <c r="B27" s="405"/>
      <c r="C27" s="993"/>
      <c r="D27" s="404"/>
      <c r="E27" s="404"/>
      <c r="F27" s="404"/>
      <c r="G27" s="404"/>
      <c r="H27" s="404"/>
      <c r="I27" s="404"/>
      <c r="J27" s="404"/>
      <c r="K27" s="404"/>
    </row>
    <row r="28" spans="1:11">
      <c r="B28" s="966" t="s">
        <v>128</v>
      </c>
      <c r="C28" s="67" t="s">
        <v>129</v>
      </c>
    </row>
    <row r="29" spans="1:11">
      <c r="B29" s="967" t="s">
        <v>130</v>
      </c>
      <c r="C29" s="968" t="s">
        <v>131</v>
      </c>
    </row>
    <row r="30" spans="1:11">
      <c r="B30" s="969"/>
      <c r="C30" s="968"/>
    </row>
    <row r="31" spans="1:11">
      <c r="B31" s="970" t="s">
        <v>132</v>
      </c>
      <c r="C31" s="968" t="s">
        <v>133</v>
      </c>
    </row>
    <row r="32" spans="1:11">
      <c r="B32" s="971" t="s">
        <v>134</v>
      </c>
      <c r="C32" s="968" t="s">
        <v>135</v>
      </c>
    </row>
    <row r="33" spans="1:13">
      <c r="B33" s="972" t="s">
        <v>136</v>
      </c>
      <c r="C33" s="968" t="s">
        <v>137</v>
      </c>
    </row>
    <row r="34" spans="1:13" ht="13.5" thickBot="1">
      <c r="B34" s="9"/>
    </row>
    <row r="35" spans="1:13" ht="16.5" thickBot="1">
      <c r="A35" s="1271" t="s">
        <v>787</v>
      </c>
      <c r="B35" s="1272"/>
      <c r="C35" s="1272"/>
      <c r="D35" s="1272"/>
      <c r="E35" s="1272"/>
      <c r="F35" s="1272"/>
      <c r="G35" s="1272"/>
      <c r="H35" s="1272"/>
      <c r="I35" s="1272"/>
      <c r="J35" s="1272"/>
      <c r="K35" s="1273"/>
    </row>
    <row r="36" spans="1:13" ht="13.5" thickBot="1">
      <c r="A36" s="11"/>
      <c r="B36" s="9"/>
      <c r="K36" s="12"/>
    </row>
    <row r="37" spans="1:13" s="70" customFormat="1" hidden="1">
      <c r="A37" s="1"/>
      <c r="B37" s="2" t="s">
        <v>139</v>
      </c>
      <c r="C37" s="2"/>
      <c r="D37" s="2"/>
      <c r="E37" s="212" t="s">
        <v>1473</v>
      </c>
      <c r="F37" s="3"/>
      <c r="G37" s="3"/>
      <c r="H37" s="3"/>
      <c r="I37" s="3"/>
      <c r="J37" s="3"/>
      <c r="K37" s="4"/>
    </row>
    <row r="38" spans="1:13" s="50" customFormat="1" hidden="1">
      <c r="A38" s="45"/>
      <c r="B38" s="74"/>
      <c r="C38" s="47"/>
      <c r="D38" s="48"/>
      <c r="E38" s="48" t="s">
        <v>1474</v>
      </c>
      <c r="F38" s="48"/>
      <c r="G38" s="47"/>
      <c r="H38" s="48"/>
      <c r="I38" s="47"/>
      <c r="J38" s="48"/>
      <c r="K38" s="49"/>
    </row>
    <row r="39" spans="1:13" s="50" customFormat="1" hidden="1">
      <c r="A39" s="45"/>
      <c r="B39" s="123" t="s">
        <v>1327</v>
      </c>
      <c r="C39" s="47"/>
      <c r="D39" s="48"/>
      <c r="E39" s="48" t="s">
        <v>1475</v>
      </c>
      <c r="F39" s="48"/>
      <c r="G39" s="47"/>
      <c r="H39" s="48"/>
      <c r="I39" s="47"/>
      <c r="J39" s="48"/>
      <c r="K39" s="49"/>
    </row>
    <row r="40" spans="1:13" s="50" customFormat="1" hidden="1">
      <c r="A40" s="45"/>
      <c r="B40" s="46" t="s">
        <v>1476</v>
      </c>
      <c r="C40" s="47"/>
      <c r="D40" s="48"/>
      <c r="E40" s="212" t="s">
        <v>1475</v>
      </c>
      <c r="F40" s="48"/>
      <c r="G40" s="47"/>
      <c r="H40" s="48"/>
      <c r="I40" s="47"/>
      <c r="J40" s="48"/>
      <c r="K40" s="49"/>
    </row>
    <row r="41" spans="1:13" s="50" customFormat="1" hidden="1">
      <c r="A41" s="45"/>
      <c r="B41" s="46"/>
      <c r="C41" s="47"/>
      <c r="D41" s="51"/>
      <c r="E41" s="48">
        <v>1</v>
      </c>
      <c r="F41" s="51"/>
      <c r="G41" s="47"/>
      <c r="H41" s="51"/>
      <c r="I41" s="47"/>
      <c r="J41" s="51"/>
      <c r="K41" s="49"/>
    </row>
    <row r="42" spans="1:13" s="50" customFormat="1" ht="36" hidden="1" customHeight="1" thickBot="1">
      <c r="A42" s="399"/>
      <c r="B42" s="400"/>
      <c r="C42" s="401"/>
      <c r="D42" s="402"/>
      <c r="E42" s="401"/>
      <c r="F42" s="402"/>
      <c r="G42" s="401"/>
      <c r="H42" s="402"/>
      <c r="I42" s="401"/>
      <c r="J42" s="402"/>
      <c r="K42" s="403"/>
    </row>
    <row r="43" spans="1:13" ht="31.5" customHeight="1" thickBot="1">
      <c r="A43" s="11"/>
      <c r="B43" s="71" t="s">
        <v>822</v>
      </c>
      <c r="C43" s="1292" t="str">
        <f>IF(E41=2,"Line card (Interactive Ex) FCL2007-A1","Line card (Interactive) FCL2006-A1")</f>
        <v>Line card (Interactive) FCL2006-A1</v>
      </c>
      <c r="D43" s="1293"/>
      <c r="E43" s="1293"/>
      <c r="F43" s="1293"/>
      <c r="G43" s="1293"/>
      <c r="H43" s="1293"/>
      <c r="I43" s="1293"/>
      <c r="J43" s="1294"/>
      <c r="K43" s="12"/>
    </row>
    <row r="44" spans="1:13" ht="39.75" hidden="1" customHeight="1" thickBot="1">
      <c r="A44" s="397"/>
      <c r="B44" s="72"/>
      <c r="C44" s="1287"/>
      <c r="D44" s="1288"/>
      <c r="E44" s="1279"/>
      <c r="F44" s="1281"/>
      <c r="G44" s="1279"/>
      <c r="H44" s="1281"/>
      <c r="I44" s="1279"/>
      <c r="J44" s="1280"/>
      <c r="K44" s="398"/>
    </row>
    <row r="45" spans="1:13" ht="16.5" customHeight="1" thickBot="1">
      <c r="A45" s="11"/>
      <c r="B45" s="73"/>
      <c r="C45" s="1279" t="str">
        <f>IF(E41=2,"Stub1","Loop1 / Stub1")</f>
        <v>Loop1 / Stub1</v>
      </c>
      <c r="D45" s="1280"/>
      <c r="E45" s="1279"/>
      <c r="F45" s="1280"/>
      <c r="G45" s="1279" t="s">
        <v>1477</v>
      </c>
      <c r="H45" s="1280"/>
      <c r="I45" s="1279"/>
      <c r="J45" s="1280"/>
      <c r="K45" s="12"/>
    </row>
    <row r="46" spans="1:13">
      <c r="A46" s="11"/>
      <c r="B46" s="151" t="s">
        <v>838</v>
      </c>
      <c r="C46" s="827"/>
      <c r="D46" s="828"/>
      <c r="E46" s="1123"/>
      <c r="F46" s="1124"/>
      <c r="G46" s="1324" t="s">
        <v>1478</v>
      </c>
      <c r="H46" s="1325"/>
      <c r="I46" s="1124"/>
      <c r="J46" s="1125"/>
      <c r="K46" s="12"/>
    </row>
    <row r="47" spans="1:13" ht="13.5" thickBot="1">
      <c r="A47" s="11"/>
      <c r="B47" s="994" t="s">
        <v>1479</v>
      </c>
      <c r="C47" s="837">
        <v>0</v>
      </c>
      <c r="D47" s="995" t="s">
        <v>964</v>
      </c>
      <c r="E47" s="1126"/>
      <c r="G47" s="1127">
        <v>0</v>
      </c>
      <c r="H47" s="17" t="s">
        <v>213</v>
      </c>
      <c r="I47" s="1128"/>
      <c r="J47" s="12"/>
      <c r="K47" s="12"/>
      <c r="M47" s="666"/>
    </row>
    <row r="48" spans="1:13">
      <c r="A48" s="11"/>
      <c r="B48" s="996" t="s">
        <v>1480</v>
      </c>
      <c r="C48" s="53">
        <v>0</v>
      </c>
      <c r="D48" s="54" t="s">
        <v>964</v>
      </c>
      <c r="E48" s="196"/>
      <c r="G48" s="1129"/>
      <c r="H48" s="195"/>
      <c r="I48" s="1130"/>
      <c r="J48" s="12"/>
      <c r="K48" s="12"/>
      <c r="M48" s="666"/>
    </row>
    <row r="49" spans="1:13">
      <c r="A49" s="11"/>
      <c r="B49" s="996" t="s">
        <v>1481</v>
      </c>
      <c r="C49" s="53">
        <v>0</v>
      </c>
      <c r="D49" s="54" t="s">
        <v>964</v>
      </c>
      <c r="E49" s="196"/>
      <c r="G49" s="1130"/>
      <c r="I49" s="1130"/>
      <c r="J49" s="12"/>
      <c r="K49" s="12"/>
      <c r="M49" s="666"/>
    </row>
    <row r="50" spans="1:13">
      <c r="A50" s="11"/>
      <c r="B50" s="996" t="s">
        <v>1482</v>
      </c>
      <c r="C50" s="53">
        <v>0</v>
      </c>
      <c r="D50" s="54" t="s">
        <v>964</v>
      </c>
      <c r="E50" s="196"/>
      <c r="G50" s="1130"/>
      <c r="I50" s="1130"/>
      <c r="J50" s="12"/>
      <c r="K50" s="12"/>
      <c r="M50" s="666"/>
    </row>
    <row r="51" spans="1:13">
      <c r="A51" s="11"/>
      <c r="B51" s="996" t="s">
        <v>1483</v>
      </c>
      <c r="C51" s="53">
        <v>0</v>
      </c>
      <c r="D51" s="54" t="s">
        <v>964</v>
      </c>
      <c r="E51" s="196"/>
      <c r="G51" s="1130"/>
      <c r="I51" s="1130"/>
      <c r="J51" s="12"/>
      <c r="K51" s="12"/>
      <c r="M51" s="666"/>
    </row>
    <row r="52" spans="1:13">
      <c r="A52" s="11"/>
      <c r="B52" s="996" t="s">
        <v>1484</v>
      </c>
      <c r="C52" s="848">
        <v>0</v>
      </c>
      <c r="D52" s="997" t="s">
        <v>964</v>
      </c>
      <c r="E52" s="196"/>
      <c r="G52" s="1130"/>
      <c r="I52" s="1130"/>
      <c r="J52" s="12"/>
      <c r="K52" s="12"/>
      <c r="M52" s="666"/>
    </row>
    <row r="53" spans="1:13">
      <c r="A53" s="11"/>
      <c r="B53" s="996" t="s">
        <v>1485</v>
      </c>
      <c r="C53" s="848">
        <v>0</v>
      </c>
      <c r="D53" s="997" t="s">
        <v>964</v>
      </c>
      <c r="E53" s="196"/>
      <c r="G53" s="1130"/>
      <c r="I53" s="1130"/>
      <c r="J53" s="12"/>
      <c r="K53" s="12"/>
      <c r="M53" s="666"/>
    </row>
    <row r="54" spans="1:13">
      <c r="A54" s="11"/>
      <c r="B54" s="996" t="s">
        <v>1486</v>
      </c>
      <c r="C54" s="848">
        <v>0</v>
      </c>
      <c r="D54" s="997" t="s">
        <v>964</v>
      </c>
      <c r="E54" s="196"/>
      <c r="G54" s="1130"/>
      <c r="I54" s="1130"/>
      <c r="J54" s="12"/>
      <c r="K54" s="12"/>
      <c r="M54" s="666"/>
    </row>
    <row r="55" spans="1:13">
      <c r="A55" s="11"/>
      <c r="B55" s="996" t="s">
        <v>1487</v>
      </c>
      <c r="C55" s="848">
        <v>0</v>
      </c>
      <c r="D55" s="997" t="s">
        <v>964</v>
      </c>
      <c r="E55" s="196"/>
      <c r="G55" s="1130"/>
      <c r="I55" s="1130"/>
      <c r="J55" s="12"/>
      <c r="K55" s="12"/>
      <c r="M55" s="666"/>
    </row>
    <row r="56" spans="1:13">
      <c r="A56" s="11"/>
      <c r="B56" s="996" t="s">
        <v>1488</v>
      </c>
      <c r="C56" s="53">
        <v>0</v>
      </c>
      <c r="D56" s="54" t="s">
        <v>964</v>
      </c>
      <c r="E56" s="1126"/>
      <c r="F56" s="1128"/>
      <c r="G56" s="1128"/>
      <c r="H56" s="1128"/>
      <c r="I56" s="1128"/>
      <c r="J56" s="1131"/>
      <c r="K56" s="12"/>
    </row>
    <row r="57" spans="1:13">
      <c r="A57" s="11"/>
      <c r="B57" s="996" t="s">
        <v>1489</v>
      </c>
      <c r="C57" s="53">
        <v>0</v>
      </c>
      <c r="D57" s="54" t="s">
        <v>964</v>
      </c>
      <c r="E57" s="196"/>
      <c r="G57" s="1130"/>
      <c r="I57" s="1130"/>
      <c r="J57" s="12"/>
      <c r="K57" s="12"/>
    </row>
    <row r="58" spans="1:13">
      <c r="A58" s="11"/>
      <c r="B58" s="996" t="s">
        <v>1490</v>
      </c>
      <c r="C58" s="53">
        <v>0</v>
      </c>
      <c r="D58" s="54" t="s">
        <v>964</v>
      </c>
      <c r="E58" s="196"/>
      <c r="G58" s="1130"/>
      <c r="I58" s="1130"/>
      <c r="J58" s="12"/>
      <c r="K58" s="12"/>
    </row>
    <row r="59" spans="1:13">
      <c r="A59" s="11"/>
      <c r="B59" s="998" t="s">
        <v>1491</v>
      </c>
      <c r="C59" s="53">
        <v>0</v>
      </c>
      <c r="D59" s="54" t="s">
        <v>964</v>
      </c>
      <c r="E59" s="196"/>
      <c r="G59" s="1130"/>
      <c r="I59" s="1130"/>
      <c r="J59" s="12"/>
      <c r="K59" s="12"/>
    </row>
    <row r="60" spans="1:13">
      <c r="A60" s="11"/>
      <c r="B60" s="998" t="s">
        <v>1492</v>
      </c>
      <c r="C60" s="53">
        <v>0</v>
      </c>
      <c r="D60" s="54" t="s">
        <v>964</v>
      </c>
      <c r="E60" s="196"/>
      <c r="G60" s="1130"/>
      <c r="I60" s="1130"/>
      <c r="J60" s="12"/>
      <c r="K60" s="12"/>
    </row>
    <row r="61" spans="1:13">
      <c r="A61" s="11"/>
      <c r="B61" s="998" t="s">
        <v>1493</v>
      </c>
      <c r="C61" s="53">
        <v>0</v>
      </c>
      <c r="D61" s="54" t="s">
        <v>964</v>
      </c>
      <c r="E61" s="1126"/>
      <c r="F61" s="1128"/>
      <c r="G61" s="1128"/>
      <c r="H61" s="1128"/>
      <c r="I61" s="1128"/>
      <c r="J61" s="1131"/>
      <c r="K61" s="12"/>
    </row>
    <row r="62" spans="1:13" hidden="1">
      <c r="A62" s="397"/>
      <c r="B62" s="998"/>
      <c r="C62" s="53">
        <v>0</v>
      </c>
      <c r="D62" s="54" t="s">
        <v>964</v>
      </c>
      <c r="E62" s="196"/>
      <c r="G62" s="1130"/>
      <c r="I62" s="1130"/>
      <c r="J62" s="12"/>
      <c r="K62" s="398"/>
    </row>
    <row r="63" spans="1:13" hidden="1">
      <c r="A63" s="397"/>
      <c r="B63" s="998"/>
      <c r="C63" s="53">
        <v>0</v>
      </c>
      <c r="D63" s="54" t="s">
        <v>964</v>
      </c>
      <c r="E63" s="196"/>
      <c r="G63" s="1130"/>
      <c r="I63" s="1130"/>
      <c r="J63" s="12"/>
      <c r="K63" s="398"/>
    </row>
    <row r="64" spans="1:13">
      <c r="A64" s="11"/>
      <c r="B64" s="152" t="s">
        <v>849</v>
      </c>
      <c r="C64" s="849"/>
      <c r="D64" s="850"/>
      <c r="E64" s="196"/>
      <c r="G64" s="1130"/>
      <c r="I64" s="1130"/>
      <c r="J64" s="12"/>
      <c r="K64" s="12"/>
    </row>
    <row r="65" spans="1:11">
      <c r="A65" s="11"/>
      <c r="B65" s="998" t="s">
        <v>1494</v>
      </c>
      <c r="C65" s="53">
        <v>0</v>
      </c>
      <c r="D65" s="54" t="s">
        <v>964</v>
      </c>
      <c r="E65" s="196"/>
      <c r="G65" s="1130"/>
      <c r="I65" s="1130"/>
      <c r="J65" s="12"/>
      <c r="K65" s="12"/>
    </row>
    <row r="66" spans="1:11">
      <c r="A66" s="11"/>
      <c r="B66" s="998" t="s">
        <v>1495</v>
      </c>
      <c r="C66" s="53">
        <v>0</v>
      </c>
      <c r="D66" s="54" t="s">
        <v>964</v>
      </c>
      <c r="E66" s="1126"/>
      <c r="F66" s="1128"/>
      <c r="G66" s="1128"/>
      <c r="H66" s="1128"/>
      <c r="I66" s="1128"/>
      <c r="J66" s="1131"/>
      <c r="K66" s="12"/>
    </row>
    <row r="67" spans="1:11" s="57" customFormat="1">
      <c r="A67" s="52"/>
      <c r="B67" s="998" t="s">
        <v>1496</v>
      </c>
      <c r="C67" s="53">
        <v>0</v>
      </c>
      <c r="D67" s="54" t="s">
        <v>964</v>
      </c>
      <c r="E67" s="196"/>
      <c r="G67" s="1130"/>
      <c r="I67" s="1130"/>
      <c r="J67" s="56"/>
      <c r="K67" s="56"/>
    </row>
    <row r="68" spans="1:11">
      <c r="A68" s="11"/>
      <c r="B68" s="998" t="s">
        <v>1497</v>
      </c>
      <c r="C68" s="53">
        <v>0</v>
      </c>
      <c r="D68" s="54" t="s">
        <v>964</v>
      </c>
      <c r="E68" s="196"/>
      <c r="F68" s="57"/>
      <c r="G68" s="1130"/>
      <c r="H68" s="57"/>
      <c r="I68" s="1130"/>
      <c r="J68" s="56"/>
      <c r="K68" s="12"/>
    </row>
    <row r="69" spans="1:11">
      <c r="A69" s="11"/>
      <c r="B69" s="998" t="s">
        <v>1498</v>
      </c>
      <c r="C69" s="53">
        <v>0</v>
      </c>
      <c r="D69" s="54" t="s">
        <v>964</v>
      </c>
      <c r="E69" s="196"/>
      <c r="F69" s="57"/>
      <c r="G69" s="1130"/>
      <c r="H69" s="57"/>
      <c r="I69" s="1130"/>
      <c r="J69" s="56"/>
      <c r="K69" s="12"/>
    </row>
    <row r="70" spans="1:11" hidden="1">
      <c r="A70" s="397"/>
      <c r="B70" s="996"/>
      <c r="C70" s="53">
        <v>0</v>
      </c>
      <c r="D70" s="54" t="s">
        <v>964</v>
      </c>
      <c r="E70" s="196"/>
      <c r="F70" s="57"/>
      <c r="G70" s="1130"/>
      <c r="H70" s="57"/>
      <c r="I70" s="1130"/>
      <c r="J70" s="56"/>
      <c r="K70" s="398"/>
    </row>
    <row r="71" spans="1:11" hidden="1">
      <c r="A71" s="397"/>
      <c r="B71" s="996"/>
      <c r="C71" s="53">
        <v>0</v>
      </c>
      <c r="D71" s="54" t="s">
        <v>964</v>
      </c>
      <c r="E71" s="196"/>
      <c r="F71" s="57"/>
      <c r="G71" s="1130"/>
      <c r="H71" s="57"/>
      <c r="I71" s="1130"/>
      <c r="J71" s="56"/>
      <c r="K71" s="398"/>
    </row>
    <row r="72" spans="1:11">
      <c r="A72" s="11"/>
      <c r="B72" s="152" t="s">
        <v>855</v>
      </c>
      <c r="C72" s="849"/>
      <c r="D72" s="850"/>
      <c r="E72" s="196"/>
      <c r="F72" s="57"/>
      <c r="G72" s="1130"/>
      <c r="H72" s="57"/>
      <c r="I72" s="1130"/>
      <c r="J72" s="56"/>
      <c r="K72" s="12"/>
    </row>
    <row r="73" spans="1:11">
      <c r="A73" s="11"/>
      <c r="B73" s="996" t="s">
        <v>1499</v>
      </c>
      <c r="C73" s="53">
        <v>0</v>
      </c>
      <c r="D73" s="54" t="s">
        <v>964</v>
      </c>
      <c r="E73" s="196"/>
      <c r="G73" s="1130"/>
      <c r="I73" s="1130"/>
      <c r="J73" s="12"/>
      <c r="K73" s="12"/>
    </row>
    <row r="74" spans="1:11">
      <c r="A74" s="11"/>
      <c r="B74" s="996" t="s">
        <v>1500</v>
      </c>
      <c r="C74" s="53">
        <v>0</v>
      </c>
      <c r="D74" s="54" t="s">
        <v>964</v>
      </c>
      <c r="E74" s="1126"/>
      <c r="F74" s="1128"/>
      <c r="G74" s="1128"/>
      <c r="H74" s="1128"/>
      <c r="I74" s="1128"/>
      <c r="J74" s="1131"/>
      <c r="K74" s="12"/>
    </row>
    <row r="75" spans="1:11">
      <c r="A75" s="11"/>
      <c r="B75" s="996" t="s">
        <v>1501</v>
      </c>
      <c r="C75" s="53">
        <v>0</v>
      </c>
      <c r="D75" s="54" t="s">
        <v>964</v>
      </c>
      <c r="E75" s="196"/>
      <c r="G75" s="1130"/>
      <c r="I75" s="1130"/>
      <c r="J75" s="12"/>
      <c r="K75" s="12"/>
    </row>
    <row r="76" spans="1:11">
      <c r="A76" s="11"/>
      <c r="B76" s="996" t="s">
        <v>1502</v>
      </c>
      <c r="C76" s="53">
        <v>0</v>
      </c>
      <c r="D76" s="54" t="s">
        <v>964</v>
      </c>
      <c r="E76" s="196"/>
      <c r="G76" s="1130"/>
      <c r="I76" s="1130"/>
      <c r="J76" s="12"/>
      <c r="K76" s="12"/>
    </row>
    <row r="77" spans="1:11">
      <c r="A77" s="11"/>
      <c r="B77" s="996" t="s">
        <v>1503</v>
      </c>
      <c r="C77" s="53">
        <v>0</v>
      </c>
      <c r="D77" s="54" t="s">
        <v>964</v>
      </c>
      <c r="E77" s="196"/>
      <c r="G77" s="1130"/>
      <c r="I77" s="1130"/>
      <c r="J77" s="12"/>
      <c r="K77" s="12"/>
    </row>
    <row r="78" spans="1:11">
      <c r="A78" s="11"/>
      <c r="B78" s="996" t="s">
        <v>1504</v>
      </c>
      <c r="C78" s="53">
        <v>0</v>
      </c>
      <c r="D78" s="54" t="s">
        <v>964</v>
      </c>
      <c r="E78" s="196"/>
      <c r="G78" s="1130"/>
      <c r="I78" s="1130"/>
      <c r="J78" s="12"/>
      <c r="K78" s="12"/>
    </row>
    <row r="79" spans="1:11" hidden="1">
      <c r="A79" s="397"/>
      <c r="B79" s="996"/>
      <c r="C79" s="53">
        <v>0</v>
      </c>
      <c r="D79" s="54" t="s">
        <v>964</v>
      </c>
      <c r="E79" s="1126"/>
      <c r="F79" s="1128"/>
      <c r="G79" s="1128"/>
      <c r="H79" s="1128"/>
      <c r="I79" s="1128"/>
      <c r="J79" s="1131"/>
      <c r="K79" s="398"/>
    </row>
    <row r="80" spans="1:11">
      <c r="A80" s="11"/>
      <c r="B80" s="152" t="s">
        <v>857</v>
      </c>
      <c r="C80" s="849"/>
      <c r="D80" s="850"/>
      <c r="E80" s="196"/>
      <c r="G80" s="1130"/>
      <c r="I80" s="1130"/>
      <c r="J80" s="12"/>
      <c r="K80" s="12"/>
    </row>
    <row r="81" spans="1:11">
      <c r="A81" s="11"/>
      <c r="B81" s="996" t="s">
        <v>1505</v>
      </c>
      <c r="C81" s="53">
        <v>0</v>
      </c>
      <c r="D81" s="54" t="s">
        <v>964</v>
      </c>
      <c r="E81" s="196"/>
      <c r="G81" s="1130"/>
      <c r="I81" s="1130"/>
      <c r="J81" s="12"/>
      <c r="K81" s="12"/>
    </row>
    <row r="82" spans="1:11">
      <c r="A82" s="11"/>
      <c r="B82" s="996" t="s">
        <v>1506</v>
      </c>
      <c r="C82" s="53">
        <v>0</v>
      </c>
      <c r="D82" s="54" t="s">
        <v>964</v>
      </c>
      <c r="E82" s="196"/>
      <c r="G82" s="1130"/>
      <c r="I82" s="1130"/>
      <c r="J82" s="12"/>
      <c r="K82" s="12"/>
    </row>
    <row r="83" spans="1:11" ht="12.75" customHeight="1">
      <c r="A83" s="11"/>
      <c r="B83" s="996" t="s">
        <v>1507</v>
      </c>
      <c r="C83" s="53">
        <v>0</v>
      </c>
      <c r="D83" s="54" t="s">
        <v>964</v>
      </c>
      <c r="E83" s="196"/>
      <c r="G83" s="1130"/>
      <c r="I83" s="1130"/>
      <c r="J83" s="12"/>
      <c r="K83" s="12"/>
    </row>
    <row r="84" spans="1:11" ht="12.75" customHeight="1">
      <c r="A84" s="11"/>
      <c r="B84" s="996" t="s">
        <v>1508</v>
      </c>
      <c r="C84" s="53">
        <v>0</v>
      </c>
      <c r="D84" s="54" t="s">
        <v>964</v>
      </c>
      <c r="E84" s="196"/>
      <c r="G84" s="1130"/>
      <c r="I84" s="1130"/>
      <c r="J84" s="12"/>
      <c r="K84" s="12"/>
    </row>
    <row r="85" spans="1:11" ht="12.75" customHeight="1">
      <c r="A85" s="11"/>
      <c r="B85" s="996" t="s">
        <v>1509</v>
      </c>
      <c r="C85" s="53">
        <v>0</v>
      </c>
      <c r="D85" s="54" t="s">
        <v>964</v>
      </c>
      <c r="E85" s="196"/>
      <c r="G85" s="1130"/>
      <c r="I85" s="1130"/>
      <c r="J85" s="12"/>
      <c r="K85" s="12"/>
    </row>
    <row r="86" spans="1:11" ht="12.75" customHeight="1">
      <c r="A86" s="11"/>
      <c r="B86" s="996" t="s">
        <v>1510</v>
      </c>
      <c r="C86" s="53">
        <v>0</v>
      </c>
      <c r="D86" s="54" t="s">
        <v>964</v>
      </c>
      <c r="E86" s="1126"/>
      <c r="F86" s="1128"/>
      <c r="G86" s="1128"/>
      <c r="H86" s="1128"/>
      <c r="I86" s="1128"/>
      <c r="J86" s="1131"/>
      <c r="K86" s="12"/>
    </row>
    <row r="87" spans="1:11" ht="12.75" customHeight="1">
      <c r="A87" s="11"/>
      <c r="B87" s="998" t="s">
        <v>1511</v>
      </c>
      <c r="C87" s="53">
        <v>0</v>
      </c>
      <c r="D87" s="54" t="s">
        <v>964</v>
      </c>
      <c r="E87" s="196"/>
      <c r="G87" s="1130"/>
      <c r="I87" s="1130"/>
      <c r="J87" s="12"/>
      <c r="K87" s="12"/>
    </row>
    <row r="88" spans="1:11" ht="12.75" customHeight="1">
      <c r="A88" s="11"/>
      <c r="B88" s="998" t="s">
        <v>1512</v>
      </c>
      <c r="C88" s="53">
        <v>0</v>
      </c>
      <c r="D88" s="54" t="s">
        <v>964</v>
      </c>
      <c r="E88" s="196"/>
      <c r="G88" s="1130"/>
      <c r="I88" s="1130"/>
      <c r="J88" s="12"/>
      <c r="K88" s="12"/>
    </row>
    <row r="89" spans="1:11" ht="12.75" customHeight="1">
      <c r="A89" s="11"/>
      <c r="B89" s="998" t="s">
        <v>1513</v>
      </c>
      <c r="C89" s="53">
        <v>0</v>
      </c>
      <c r="D89" s="54" t="s">
        <v>964</v>
      </c>
      <c r="E89" s="196"/>
      <c r="G89" s="1130"/>
      <c r="I89" s="1130"/>
      <c r="J89" s="12"/>
      <c r="K89" s="12"/>
    </row>
    <row r="90" spans="1:11" ht="12.75" customHeight="1">
      <c r="A90" s="11"/>
      <c r="B90" s="998" t="s">
        <v>1514</v>
      </c>
      <c r="C90" s="53">
        <v>0</v>
      </c>
      <c r="D90" s="54" t="s">
        <v>964</v>
      </c>
      <c r="E90" s="196"/>
      <c r="G90" s="1130"/>
      <c r="I90" s="1130"/>
      <c r="J90" s="12"/>
      <c r="K90" s="12"/>
    </row>
    <row r="91" spans="1:11" ht="12.75" hidden="1" customHeight="1">
      <c r="A91" s="397"/>
      <c r="B91" s="998"/>
      <c r="C91" s="53">
        <v>0</v>
      </c>
      <c r="D91" s="54" t="s">
        <v>964</v>
      </c>
      <c r="E91" s="1126"/>
      <c r="F91" s="1128"/>
      <c r="G91" s="1128"/>
      <c r="H91" s="1128"/>
      <c r="I91" s="1128"/>
      <c r="J91" s="1131"/>
      <c r="K91" s="398"/>
    </row>
    <row r="92" spans="1:11" ht="12.75" customHeight="1">
      <c r="A92" s="11"/>
      <c r="B92" s="152" t="s">
        <v>867</v>
      </c>
      <c r="C92" s="849"/>
      <c r="D92" s="849"/>
      <c r="E92" s="196"/>
      <c r="G92" s="1130"/>
      <c r="I92" s="1130"/>
      <c r="J92" s="12"/>
      <c r="K92" s="12"/>
    </row>
    <row r="93" spans="1:11" ht="13.5" customHeight="1">
      <c r="A93" s="11"/>
      <c r="B93" s="996" t="s">
        <v>1515</v>
      </c>
      <c r="C93" s="53">
        <v>0</v>
      </c>
      <c r="D93" s="54" t="s">
        <v>964</v>
      </c>
      <c r="E93" s="196"/>
      <c r="G93" s="1130"/>
      <c r="I93" s="1130"/>
      <c r="J93" s="12"/>
      <c r="K93" s="12"/>
    </row>
    <row r="94" spans="1:11" ht="13.5" customHeight="1">
      <c r="A94" s="11"/>
      <c r="B94" s="996" t="s">
        <v>1516</v>
      </c>
      <c r="C94" s="53">
        <v>0</v>
      </c>
      <c r="D94" s="54" t="s">
        <v>964</v>
      </c>
      <c r="E94" s="196"/>
      <c r="G94" s="1130"/>
      <c r="I94" s="1130"/>
      <c r="J94" s="12"/>
      <c r="K94" s="12"/>
    </row>
    <row r="95" spans="1:11" ht="13.5" thickBot="1">
      <c r="A95" s="11"/>
      <c r="B95" s="999" t="s">
        <v>1517</v>
      </c>
      <c r="C95" s="210">
        <v>0</v>
      </c>
      <c r="D95" s="211" t="s">
        <v>964</v>
      </c>
      <c r="E95" s="884"/>
      <c r="F95" s="16"/>
      <c r="G95" s="1132"/>
      <c r="H95" s="16"/>
      <c r="I95" s="1132"/>
      <c r="J95" s="17"/>
      <c r="K95" s="12"/>
    </row>
    <row r="96" spans="1:11" hidden="1">
      <c r="A96" s="397"/>
      <c r="B96" s="994"/>
      <c r="C96" s="868">
        <v>0</v>
      </c>
      <c r="D96" s="995" t="s">
        <v>964</v>
      </c>
      <c r="E96" s="196"/>
      <c r="G96" s="1130"/>
      <c r="I96" s="1130"/>
      <c r="J96" s="12"/>
      <c r="K96" s="12"/>
    </row>
    <row r="97" spans="1:16" hidden="1">
      <c r="A97" s="397"/>
      <c r="B97" s="996"/>
      <c r="C97" s="53">
        <v>0</v>
      </c>
      <c r="D97" s="54" t="s">
        <v>964</v>
      </c>
      <c r="E97" s="196"/>
      <c r="G97" s="1130"/>
      <c r="I97" s="1130"/>
      <c r="J97" s="12"/>
      <c r="K97" s="12"/>
    </row>
    <row r="98" spans="1:16" hidden="1">
      <c r="A98" s="397"/>
      <c r="B98" s="996"/>
      <c r="C98" s="53">
        <v>0</v>
      </c>
      <c r="D98" s="54" t="s">
        <v>964</v>
      </c>
      <c r="E98" s="196"/>
      <c r="G98" s="1130"/>
      <c r="I98" s="1130"/>
      <c r="J98" s="12"/>
      <c r="K98" s="12"/>
    </row>
    <row r="99" spans="1:16" hidden="1">
      <c r="A99" s="397"/>
      <c r="B99" s="996"/>
      <c r="C99" s="53">
        <v>0</v>
      </c>
      <c r="D99" s="54" t="s">
        <v>964</v>
      </c>
      <c r="E99" s="196"/>
      <c r="G99" s="1130"/>
      <c r="I99" s="1130"/>
      <c r="J99" s="12"/>
      <c r="K99" s="12"/>
    </row>
    <row r="100" spans="1:16" ht="13.5" hidden="1" thickBot="1">
      <c r="A100" s="397"/>
      <c r="B100" s="1000"/>
      <c r="C100" s="1001">
        <v>0</v>
      </c>
      <c r="D100" s="1002" t="s">
        <v>964</v>
      </c>
      <c r="E100" s="884"/>
      <c r="F100" s="16"/>
      <c r="G100" s="1132"/>
      <c r="H100" s="16"/>
      <c r="I100" s="1132"/>
      <c r="J100" s="17"/>
      <c r="K100" s="12"/>
    </row>
    <row r="101" spans="1:16" hidden="1">
      <c r="A101" s="90"/>
      <c r="B101" s="155"/>
      <c r="C101" s="91"/>
      <c r="D101" s="91"/>
      <c r="E101" s="91"/>
      <c r="F101" s="91"/>
      <c r="G101" s="91"/>
      <c r="H101" s="91"/>
      <c r="I101" s="91"/>
      <c r="J101" s="91"/>
      <c r="K101" s="92"/>
    </row>
    <row r="102" spans="1:16" hidden="1">
      <c r="A102" s="90"/>
      <c r="B102" s="153" t="s">
        <v>958</v>
      </c>
      <c r="C102" s="91"/>
      <c r="D102" s="91"/>
      <c r="E102" s="91"/>
      <c r="F102" s="91"/>
      <c r="G102" s="91"/>
      <c r="H102" s="91"/>
      <c r="I102" s="91"/>
      <c r="J102" s="91"/>
      <c r="K102" s="92"/>
    </row>
    <row r="103" spans="1:16" hidden="1">
      <c r="A103" s="90"/>
      <c r="B103" s="155" t="s">
        <v>959</v>
      </c>
      <c r="C103" s="91"/>
      <c r="D103" s="91"/>
      <c r="E103" s="91"/>
      <c r="F103" s="91"/>
      <c r="G103" s="91"/>
      <c r="H103" s="91"/>
      <c r="I103" s="91"/>
      <c r="J103" s="91"/>
      <c r="K103" s="92"/>
    </row>
    <row r="104" spans="1:16" hidden="1">
      <c r="A104" s="90"/>
      <c r="B104" s="155" t="s">
        <v>1350</v>
      </c>
      <c r="C104" s="91"/>
      <c r="D104" s="91"/>
      <c r="E104" s="91"/>
      <c r="F104" s="91"/>
      <c r="G104" s="91"/>
      <c r="H104" s="91"/>
      <c r="I104" s="91"/>
      <c r="J104" s="91"/>
      <c r="K104" s="92"/>
    </row>
    <row r="105" spans="1:16" hidden="1">
      <c r="A105" s="90"/>
      <c r="B105" s="2"/>
      <c r="C105" s="2"/>
      <c r="D105" s="2"/>
      <c r="E105" s="1003"/>
      <c r="F105" s="1003"/>
      <c r="G105" s="1003"/>
      <c r="H105" s="1003"/>
      <c r="I105" s="1003"/>
      <c r="J105" s="1003"/>
      <c r="K105" s="92"/>
    </row>
    <row r="106" spans="1:16" s="175" customFormat="1" ht="13.5" hidden="1" customHeight="1">
      <c r="A106" s="1004"/>
      <c r="B106" s="3"/>
      <c r="C106" s="1283"/>
      <c r="D106" s="1283"/>
      <c r="E106" s="1282"/>
      <c r="F106" s="1282"/>
      <c r="G106" s="1282"/>
      <c r="H106" s="1282"/>
      <c r="I106" s="1282"/>
      <c r="J106" s="1282"/>
      <c r="K106" s="1006"/>
      <c r="L106" s="1007"/>
      <c r="M106" s="1007"/>
      <c r="N106" s="1007"/>
      <c r="O106" s="1007"/>
      <c r="P106" s="1007"/>
    </row>
    <row r="107" spans="1:16" s="175" customFormat="1" ht="13.5" hidden="1" customHeight="1">
      <c r="A107" s="1004"/>
      <c r="B107" s="2"/>
      <c r="C107" s="3"/>
      <c r="D107" s="3"/>
      <c r="E107" s="1005"/>
      <c r="F107" s="1005"/>
      <c r="G107" s="1005"/>
      <c r="H107" s="1005"/>
      <c r="I107" s="1005"/>
      <c r="J107" s="1005"/>
      <c r="K107" s="1006"/>
      <c r="L107" s="1007"/>
      <c r="M107" s="1007"/>
      <c r="N107" s="1007"/>
      <c r="O107" s="1007"/>
      <c r="P107" s="1007"/>
    </row>
    <row r="108" spans="1:16" s="175" customFormat="1" ht="13.5" hidden="1" customHeight="1">
      <c r="A108" s="1004"/>
      <c r="B108" s="2" t="s">
        <v>139</v>
      </c>
      <c r="C108" s="3"/>
      <c r="D108" s="3"/>
      <c r="E108" s="1282"/>
      <c r="F108" s="1282"/>
      <c r="G108" s="1282"/>
      <c r="H108" s="1282"/>
      <c r="I108" s="1282"/>
      <c r="J108" s="1282"/>
      <c r="K108" s="1006"/>
      <c r="L108" s="1007"/>
      <c r="M108" s="1007"/>
      <c r="N108" s="1007"/>
      <c r="O108" s="1007"/>
      <c r="P108" s="1007"/>
    </row>
    <row r="109" spans="1:16" s="175" customFormat="1" ht="13.5" hidden="1" customHeight="1">
      <c r="A109" s="1004"/>
      <c r="B109" s="3" t="s">
        <v>969</v>
      </c>
      <c r="C109" s="171">
        <f>IF(OR(AND(C94&gt;0,C93=0),IF(C93=0,0,IF(C94/C93&gt;$C$112,1,0))),0,1)</f>
        <v>1</v>
      </c>
      <c r="D109" s="171"/>
      <c r="E109" s="1282"/>
      <c r="F109" s="1282"/>
      <c r="G109" s="1282"/>
      <c r="H109" s="1282"/>
      <c r="I109" s="1282"/>
      <c r="J109" s="1282"/>
      <c r="K109" s="1006"/>
      <c r="L109" s="1007"/>
      <c r="M109" s="1007"/>
      <c r="N109" s="1007"/>
      <c r="O109" s="1007"/>
      <c r="P109" s="1007"/>
    </row>
    <row r="110" spans="1:16" s="175" customFormat="1" ht="13.5" hidden="1" customHeight="1">
      <c r="A110" s="1004"/>
      <c r="B110" s="3"/>
      <c r="C110" s="171"/>
      <c r="D110" s="171"/>
      <c r="E110" s="1005"/>
      <c r="F110" s="1005"/>
      <c r="G110" s="1005"/>
      <c r="H110" s="1005"/>
      <c r="I110" s="1005"/>
      <c r="J110" s="1005"/>
      <c r="K110" s="1006"/>
      <c r="L110" s="1007"/>
      <c r="M110" s="1007"/>
      <c r="N110" s="1007"/>
      <c r="O110" s="1007"/>
      <c r="P110" s="1007"/>
    </row>
    <row r="111" spans="1:16" s="175" customFormat="1" hidden="1">
      <c r="A111" s="1004"/>
      <c r="B111" s="2" t="s">
        <v>1081</v>
      </c>
      <c r="C111" s="2"/>
      <c r="D111" s="2"/>
      <c r="E111" s="1005"/>
      <c r="F111" s="1005"/>
      <c r="G111" s="1005"/>
      <c r="H111" s="1005"/>
      <c r="I111" s="1005"/>
      <c r="J111" s="1005"/>
      <c r="K111" s="1006"/>
      <c r="L111" s="1007"/>
      <c r="M111" s="1007"/>
      <c r="N111" s="1007"/>
      <c r="O111" s="1007"/>
      <c r="P111" s="1007"/>
    </row>
    <row r="112" spans="1:16" s="175" customFormat="1" hidden="1">
      <c r="A112" s="1004"/>
      <c r="B112" s="3" t="s">
        <v>1158</v>
      </c>
      <c r="C112" s="3">
        <v>30</v>
      </c>
      <c r="D112" s="3" t="s">
        <v>244</v>
      </c>
      <c r="E112" s="1005"/>
      <c r="F112" s="1005"/>
      <c r="G112" s="1005"/>
      <c r="H112" s="1005"/>
      <c r="I112" s="1005"/>
      <c r="J112" s="1005"/>
      <c r="K112" s="1006"/>
      <c r="L112" s="1007"/>
      <c r="M112" s="1007"/>
      <c r="N112" s="1007"/>
      <c r="O112" s="1007"/>
      <c r="P112" s="1007"/>
    </row>
    <row r="113" spans="1:16" s="175" customFormat="1" hidden="1">
      <c r="A113" s="1004"/>
      <c r="B113" s="3"/>
      <c r="C113" s="3"/>
      <c r="D113" s="3"/>
      <c r="E113" s="1005"/>
      <c r="F113" s="1005"/>
      <c r="G113" s="1005"/>
      <c r="H113" s="1005"/>
      <c r="I113" s="1005"/>
      <c r="J113" s="1005"/>
      <c r="K113" s="1006"/>
      <c r="L113" s="1007"/>
      <c r="M113" s="1007"/>
      <c r="N113" s="1007"/>
      <c r="O113" s="1007"/>
      <c r="P113" s="1007"/>
    </row>
    <row r="114" spans="1:16" ht="13.5" thickBot="1">
      <c r="A114" s="11"/>
      <c r="C114" s="1008"/>
      <c r="D114" s="57"/>
      <c r="E114" s="57"/>
      <c r="F114" s="57"/>
      <c r="G114" s="57"/>
      <c r="H114" s="57"/>
      <c r="I114" s="57"/>
      <c r="J114" s="57"/>
      <c r="K114" s="12"/>
    </row>
    <row r="115" spans="1:16" ht="16.5" thickBot="1">
      <c r="A115" s="1284" t="s">
        <v>978</v>
      </c>
      <c r="B115" s="1285"/>
      <c r="C115" s="1285"/>
      <c r="D115" s="1285"/>
      <c r="E115" s="1285"/>
      <c r="F115" s="1285"/>
      <c r="G115" s="1285"/>
      <c r="H115" s="1285"/>
      <c r="I115" s="1285"/>
      <c r="J115" s="1285"/>
      <c r="K115" s="1286"/>
    </row>
    <row r="116" spans="1:16" ht="13.5" thickBot="1">
      <c r="A116" s="11"/>
      <c r="B116" s="8"/>
      <c r="K116" s="14"/>
    </row>
    <row r="117" spans="1:16" ht="16.5" thickBot="1">
      <c r="A117" s="11"/>
      <c r="B117" s="79" t="s">
        <v>979</v>
      </c>
      <c r="C117" s="1289" t="str">
        <f>C43</f>
        <v>Line card (Interactive) FCL2006-A1</v>
      </c>
      <c r="D117" s="1290"/>
      <c r="E117" s="1290"/>
      <c r="F117" s="1290"/>
      <c r="G117" s="1290"/>
      <c r="H117" s="1290"/>
      <c r="I117" s="1290"/>
      <c r="J117" s="1291"/>
      <c r="K117" s="12"/>
    </row>
    <row r="118" spans="1:16" ht="16.5" customHeight="1" thickBot="1">
      <c r="A118" s="11"/>
      <c r="B118" s="65"/>
      <c r="C118" s="1279" t="str">
        <f>C$45</f>
        <v>Loop1 / Stub1</v>
      </c>
      <c r="D118" s="1280"/>
      <c r="E118" s="197"/>
      <c r="F118" s="198"/>
      <c r="G118" s="198"/>
      <c r="H118" s="198"/>
      <c r="I118" s="198"/>
      <c r="J118" s="199"/>
      <c r="K118" s="12"/>
    </row>
    <row r="119" spans="1:16">
      <c r="A119" s="11"/>
      <c r="B119" s="1009" t="s">
        <v>1351</v>
      </c>
      <c r="C119" s="1010">
        <v>1</v>
      </c>
      <c r="D119" s="55" t="s">
        <v>981</v>
      </c>
      <c r="E119" s="200"/>
      <c r="F119" s="57"/>
      <c r="G119" s="201"/>
      <c r="H119" s="57"/>
      <c r="I119" s="201"/>
      <c r="J119" s="56"/>
      <c r="K119" s="1011"/>
      <c r="M119" s="1008"/>
    </row>
    <row r="120" spans="1:16" ht="12.75" customHeight="1">
      <c r="A120" s="11"/>
      <c r="B120" s="1012" t="s">
        <v>1352</v>
      </c>
      <c r="C120" s="1010">
        <v>1</v>
      </c>
      <c r="D120" s="55" t="s">
        <v>981</v>
      </c>
      <c r="E120" s="200"/>
      <c r="F120" s="57"/>
      <c r="G120" s="201"/>
      <c r="H120" s="57"/>
      <c r="I120" s="201"/>
      <c r="J120" s="56"/>
      <c r="K120" s="1011"/>
      <c r="M120" s="1008"/>
    </row>
    <row r="121" spans="1:16">
      <c r="A121" s="11"/>
      <c r="B121" s="1013" t="s">
        <v>983</v>
      </c>
      <c r="C121" s="1014">
        <v>50</v>
      </c>
      <c r="D121" s="55" t="s">
        <v>984</v>
      </c>
      <c r="E121" s="346"/>
      <c r="F121" s="57"/>
      <c r="G121" s="80"/>
      <c r="H121" s="57"/>
      <c r="I121" s="80"/>
      <c r="J121" s="56"/>
      <c r="K121" s="12"/>
    </row>
    <row r="122" spans="1:16" ht="13.5" thickBot="1">
      <c r="A122" s="11"/>
      <c r="B122" s="1015" t="s">
        <v>985</v>
      </c>
      <c r="C122" s="1016">
        <v>70</v>
      </c>
      <c r="D122" s="1017" t="s">
        <v>986</v>
      </c>
      <c r="E122" s="381"/>
      <c r="F122" s="1019"/>
      <c r="G122" s="396"/>
      <c r="H122" s="1019"/>
      <c r="I122" s="396"/>
      <c r="J122" s="1017"/>
      <c r="K122" s="12"/>
    </row>
    <row r="123" spans="1:16" hidden="1">
      <c r="A123" s="397"/>
      <c r="B123" s="1018"/>
      <c r="C123" s="1018"/>
      <c r="D123" s="1018"/>
      <c r="E123" s="1018"/>
      <c r="F123" s="1018"/>
      <c r="G123" s="1018"/>
      <c r="H123" s="1018"/>
      <c r="I123" s="1018"/>
      <c r="J123" s="1018"/>
      <c r="K123" s="398"/>
    </row>
    <row r="124" spans="1:16" s="70" customFormat="1" ht="13.5" hidden="1" customHeight="1">
      <c r="A124" s="1"/>
      <c r="B124" s="2" t="s">
        <v>139</v>
      </c>
      <c r="C124" s="2"/>
      <c r="D124" s="2"/>
      <c r="E124" s="1003"/>
      <c r="F124" s="1003"/>
      <c r="G124" s="1003"/>
      <c r="H124" s="1003"/>
      <c r="I124" s="1003"/>
      <c r="J124" s="1003"/>
      <c r="K124" s="4"/>
    </row>
    <row r="125" spans="1:16" s="70" customFormat="1" ht="13.5" hidden="1" customHeight="1">
      <c r="A125" s="1"/>
      <c r="B125" s="3" t="s">
        <v>1353</v>
      </c>
      <c r="C125" s="1283">
        <f>IF(AND(C119&gt;=0,C119&lt;=$C$131),1,0)</f>
        <v>1</v>
      </c>
      <c r="D125" s="1283"/>
      <c r="E125" s="202" t="s">
        <v>1518</v>
      </c>
      <c r="F125" s="171"/>
      <c r="G125" s="171"/>
      <c r="H125" s="203">
        <v>0.5</v>
      </c>
      <c r="I125" s="171" t="s">
        <v>213</v>
      </c>
      <c r="J125" s="171"/>
      <c r="K125" s="4"/>
    </row>
    <row r="126" spans="1:16" s="70" customFormat="1" ht="13.5" hidden="1" customHeight="1">
      <c r="A126" s="1"/>
      <c r="B126" s="3"/>
      <c r="C126" s="1283"/>
      <c r="D126" s="1283"/>
      <c r="E126" s="171"/>
      <c r="F126" s="171"/>
      <c r="G126" s="171"/>
      <c r="H126" s="171"/>
      <c r="I126" s="171"/>
      <c r="J126" s="171"/>
      <c r="K126" s="4"/>
    </row>
    <row r="127" spans="1:16" s="70" customFormat="1" ht="13.5" hidden="1" customHeight="1">
      <c r="A127" s="1"/>
      <c r="B127" s="3" t="s">
        <v>1354</v>
      </c>
      <c r="C127" s="1283">
        <f>IF(C120&gt;=C119,1,0)</f>
        <v>1</v>
      </c>
      <c r="D127" s="1283"/>
      <c r="E127" s="171"/>
      <c r="F127" s="171"/>
      <c r="G127" s="171"/>
      <c r="H127" s="171"/>
      <c r="I127" s="171"/>
      <c r="J127" s="171"/>
      <c r="K127" s="4"/>
    </row>
    <row r="128" spans="1:16" s="70" customFormat="1" ht="13.5" hidden="1" customHeight="1">
      <c r="A128" s="1"/>
      <c r="B128" s="3" t="s">
        <v>1355</v>
      </c>
      <c r="C128" s="1283">
        <f>IF(AND(C121&gt;0,C122&gt;0),1,0)</f>
        <v>1</v>
      </c>
      <c r="D128" s="1283"/>
      <c r="E128" s="171"/>
      <c r="F128" s="171"/>
      <c r="G128" s="171"/>
      <c r="H128" s="171"/>
      <c r="I128" s="171"/>
      <c r="J128" s="171"/>
      <c r="K128" s="4"/>
    </row>
    <row r="129" spans="1:11" s="70" customFormat="1" ht="13.5" hidden="1" customHeight="1">
      <c r="A129" s="1"/>
      <c r="B129" s="3"/>
      <c r="C129" s="3"/>
      <c r="D129" s="3"/>
      <c r="E129" s="3"/>
      <c r="F129" s="3"/>
      <c r="G129" s="3"/>
      <c r="H129" s="3"/>
      <c r="I129" s="3"/>
      <c r="J129" s="3"/>
      <c r="K129" s="4"/>
    </row>
    <row r="130" spans="1:11" s="70" customFormat="1" hidden="1">
      <c r="A130" s="1"/>
      <c r="B130" s="2" t="s">
        <v>1081</v>
      </c>
      <c r="C130" s="2"/>
      <c r="D130" s="2"/>
      <c r="E130" s="47"/>
      <c r="F130" s="47"/>
      <c r="G130" s="47"/>
      <c r="H130" s="47"/>
      <c r="I130" s="47"/>
      <c r="J130" s="47"/>
      <c r="K130" s="4"/>
    </row>
    <row r="131" spans="1:11" s="70" customFormat="1" hidden="1">
      <c r="A131" s="1"/>
      <c r="B131" s="47" t="s">
        <v>1356</v>
      </c>
      <c r="C131" s="47">
        <f>MaxLengthR_AP</f>
        <v>2000</v>
      </c>
      <c r="D131" s="47" t="s">
        <v>981</v>
      </c>
      <c r="E131" s="47"/>
      <c r="F131" s="47"/>
      <c r="G131" s="47"/>
      <c r="H131" s="47"/>
      <c r="I131" s="47"/>
      <c r="J131" s="47"/>
      <c r="K131" s="4"/>
    </row>
    <row r="132" spans="1:11" s="70" customFormat="1" hidden="1">
      <c r="A132" s="1"/>
      <c r="B132" s="47"/>
      <c r="C132" s="47"/>
      <c r="D132" s="47"/>
      <c r="E132" s="47"/>
      <c r="F132" s="47"/>
      <c r="G132" s="47"/>
      <c r="H132" s="47"/>
      <c r="I132" s="47"/>
      <c r="J132" s="47"/>
      <c r="K132" s="4"/>
    </row>
    <row r="133" spans="1:11">
      <c r="A133" s="11"/>
      <c r="C133" s="1008" t="s">
        <v>1519</v>
      </c>
      <c r="D133" s="57"/>
      <c r="E133" s="57"/>
      <c r="F133" s="57"/>
      <c r="G133" s="57"/>
      <c r="H133" s="57"/>
      <c r="I133" s="57"/>
      <c r="J133" s="57"/>
      <c r="K133" s="12"/>
    </row>
    <row r="134" spans="1:11">
      <c r="A134" s="11"/>
      <c r="C134" s="1008" t="s">
        <v>1520</v>
      </c>
      <c r="D134" s="57"/>
      <c r="E134" s="57"/>
      <c r="F134" s="57"/>
      <c r="G134" s="57"/>
      <c r="H134" s="57"/>
      <c r="I134" s="57"/>
      <c r="J134" s="57"/>
      <c r="K134" s="12"/>
    </row>
    <row r="135" spans="1:11" ht="13.5" thickBot="1">
      <c r="A135" s="15"/>
      <c r="B135" s="1019"/>
      <c r="C135" s="1019"/>
      <c r="D135" s="1019"/>
      <c r="E135" s="1019"/>
      <c r="F135" s="1019"/>
      <c r="G135" s="16"/>
      <c r="H135" s="16"/>
      <c r="I135" s="16"/>
      <c r="J135" s="16"/>
      <c r="K135" s="17"/>
    </row>
    <row r="136" spans="1:11" ht="13.5" thickBot="1">
      <c r="B136" s="57"/>
      <c r="C136" s="57"/>
      <c r="D136" s="57"/>
      <c r="E136" s="57"/>
      <c r="F136" s="57"/>
    </row>
    <row r="137" spans="1:11" ht="16.5" thickBot="1">
      <c r="A137" s="1303" t="s">
        <v>1001</v>
      </c>
      <c r="B137" s="1304"/>
      <c r="C137" s="1304"/>
      <c r="D137" s="1304"/>
      <c r="E137" s="1304"/>
      <c r="F137" s="1304"/>
      <c r="G137" s="1304"/>
      <c r="H137" s="1304"/>
      <c r="I137" s="1304"/>
      <c r="J137" s="1304"/>
      <c r="K137" s="1305"/>
    </row>
    <row r="138" spans="1:11" ht="13.5" customHeight="1" thickBot="1">
      <c r="A138" s="11"/>
      <c r="B138" s="18"/>
      <c r="K138" s="12"/>
    </row>
    <row r="139" spans="1:11" s="8" customFormat="1" ht="16.5" customHeight="1" thickBot="1">
      <c r="A139" s="19"/>
      <c r="B139" s="71" t="s">
        <v>1357</v>
      </c>
      <c r="C139" s="1289" t="str">
        <f>C43</f>
        <v>Line card (Interactive) FCL2006-A1</v>
      </c>
      <c r="D139" s="1290"/>
      <c r="E139" s="1290"/>
      <c r="F139" s="1290"/>
      <c r="G139" s="1290"/>
      <c r="H139" s="1290"/>
      <c r="I139" s="1290"/>
      <c r="J139" s="1291"/>
      <c r="K139" s="20"/>
    </row>
    <row r="140" spans="1:11" s="8" customFormat="1" ht="16.5" customHeight="1" thickBot="1">
      <c r="A140" s="19"/>
      <c r="B140" s="73"/>
      <c r="C140" s="1279" t="str">
        <f>C$45</f>
        <v>Loop1 / Stub1</v>
      </c>
      <c r="D140" s="1280"/>
      <c r="E140" s="197"/>
      <c r="F140" s="198"/>
      <c r="G140" s="198"/>
      <c r="H140" s="198"/>
      <c r="I140" s="198"/>
      <c r="J140" s="198"/>
      <c r="K140" s="20"/>
    </row>
    <row r="141" spans="1:11" ht="13.5" customHeight="1" thickBot="1">
      <c r="A141" s="11"/>
      <c r="B141" s="1133" t="s">
        <v>1003</v>
      </c>
      <c r="C141" s="1323">
        <f ca="1">INDIRECT("'" &amp; $B$40 &amp; "'!F78")</f>
        <v>0</v>
      </c>
      <c r="D141" s="1323"/>
      <c r="E141" s="1134"/>
      <c r="F141" s="1022"/>
      <c r="G141" s="1022"/>
      <c r="H141" s="1022"/>
      <c r="I141" s="1022"/>
      <c r="J141" s="1022"/>
      <c r="K141" s="12"/>
    </row>
    <row r="142" spans="1:11" ht="13.5" customHeight="1" thickBot="1">
      <c r="A142" s="11"/>
      <c r="B142" s="1133" t="s">
        <v>1521</v>
      </c>
      <c r="C142" s="1323">
        <f ca="1">INDIRECT("'" &amp; $B$40 &amp; "'!F77")</f>
        <v>0</v>
      </c>
      <c r="D142" s="1323"/>
      <c r="E142" s="21"/>
      <c r="F142" s="21"/>
      <c r="G142" s="21"/>
      <c r="H142" s="21"/>
      <c r="I142" s="21"/>
      <c r="J142" s="21"/>
      <c r="K142" s="12"/>
    </row>
    <row r="143" spans="1:11" ht="13.5" customHeight="1" thickBot="1">
      <c r="A143" s="11"/>
      <c r="B143" s="963"/>
      <c r="C143" s="1022"/>
      <c r="D143" s="1022"/>
      <c r="E143" s="1022"/>
      <c r="F143" s="1022"/>
      <c r="G143" s="1022"/>
      <c r="H143" s="1022"/>
      <c r="I143" s="1022"/>
      <c r="J143" s="1022"/>
      <c r="K143" s="12"/>
    </row>
    <row r="144" spans="1:11" ht="13.5" customHeight="1">
      <c r="A144" s="11"/>
      <c r="B144" s="1020" t="s">
        <v>1010</v>
      </c>
      <c r="C144" s="1299">
        <f ca="1">INDIRECT("'" &amp; $B$40 &amp; "'!F75")</f>
        <v>0</v>
      </c>
      <c r="D144" s="1299"/>
      <c r="E144" s="1134"/>
      <c r="F144" s="1022"/>
      <c r="G144" s="1022"/>
      <c r="H144" s="1022"/>
      <c r="I144" s="1022"/>
      <c r="J144" s="1022"/>
      <c r="K144" s="12"/>
    </row>
    <row r="145" spans="1:16" s="177" customFormat="1" ht="13.5" hidden="1" customHeight="1">
      <c r="A145" s="1024"/>
      <c r="B145" s="1025"/>
      <c r="C145" s="1026"/>
      <c r="D145" s="1026"/>
      <c r="E145" s="1135"/>
      <c r="F145" s="1135"/>
      <c r="G145" s="1135"/>
      <c r="H145" s="1135"/>
      <c r="I145" s="1135"/>
      <c r="J145" s="1135"/>
      <c r="K145" s="1027"/>
      <c r="L145" s="1028"/>
      <c r="M145" s="1028"/>
      <c r="N145" s="1028"/>
      <c r="O145" s="1028"/>
      <c r="P145" s="1028"/>
    </row>
    <row r="146" spans="1:16" s="177" customFormat="1" ht="13.5" hidden="1" customHeight="1">
      <c r="A146" s="1024"/>
      <c r="B146" s="1029"/>
      <c r="C146" s="408"/>
      <c r="D146" s="408"/>
      <c r="E146" s="409"/>
      <c r="F146" s="409"/>
      <c r="G146" s="409"/>
      <c r="H146" s="409"/>
      <c r="I146" s="409"/>
      <c r="J146" s="409"/>
      <c r="K146" s="1027"/>
      <c r="L146" s="1028"/>
      <c r="M146" s="1028"/>
      <c r="N146" s="1028"/>
      <c r="O146" s="1028"/>
      <c r="P146" s="1028"/>
    </row>
    <row r="147" spans="1:16" ht="13.5" customHeight="1" thickBot="1">
      <c r="A147" s="11"/>
      <c r="B147" s="1030" t="s">
        <v>1358</v>
      </c>
      <c r="C147" s="1296">
        <f ca="1">INDIRECT("'"&amp;$B$40&amp;"'!C144")</f>
        <v>133.71428571428572</v>
      </c>
      <c r="D147" s="1297"/>
      <c r="E147" s="204"/>
      <c r="F147" s="205"/>
      <c r="G147" s="205"/>
      <c r="H147" s="205"/>
      <c r="I147" s="205"/>
      <c r="J147" s="205"/>
      <c r="K147" s="12"/>
    </row>
    <row r="148" spans="1:16" ht="13.5" customHeight="1" thickBot="1">
      <c r="A148" s="11"/>
      <c r="B148" s="963"/>
      <c r="C148" s="962"/>
      <c r="D148" s="1022"/>
      <c r="E148" s="1136"/>
      <c r="F148" s="1136"/>
      <c r="G148" s="1136"/>
      <c r="H148" s="1136"/>
      <c r="I148" s="1136"/>
      <c r="J148" s="1136"/>
      <c r="K148" s="12"/>
    </row>
    <row r="149" spans="1:16" ht="13.5" customHeight="1" thickBot="1">
      <c r="A149" s="11"/>
      <c r="B149" s="1133" t="s">
        <v>1522</v>
      </c>
      <c r="C149" s="1327">
        <f ca="1">INDIRECT("'" &amp; $B$40 &amp; "'!C158")</f>
        <v>6.3020135199293059E-2</v>
      </c>
      <c r="D149" s="1327"/>
      <c r="E149" s="1327"/>
      <c r="F149" s="1327"/>
      <c r="G149" s="1327"/>
      <c r="H149" s="1327"/>
      <c r="I149" s="1327"/>
      <c r="J149" s="1327"/>
      <c r="K149" s="12"/>
    </row>
    <row r="150" spans="1:16" s="177" customFormat="1" ht="13.5" hidden="1" customHeight="1">
      <c r="A150" s="1024"/>
      <c r="B150" s="1137"/>
      <c r="C150" s="1326"/>
      <c r="D150" s="1326"/>
      <c r="E150" s="1326"/>
      <c r="F150" s="1326"/>
      <c r="G150" s="1326"/>
      <c r="H150" s="1326"/>
      <c r="I150" s="1326"/>
      <c r="J150" s="1326"/>
      <c r="K150" s="1027"/>
      <c r="L150" s="1028"/>
      <c r="M150" s="1028"/>
      <c r="N150" s="1028"/>
      <c r="O150" s="1028"/>
      <c r="P150" s="1028"/>
    </row>
    <row r="151" spans="1:16" ht="13.5" hidden="1" customHeight="1">
      <c r="A151" s="397"/>
      <c r="B151" s="1035"/>
      <c r="C151" s="1036"/>
      <c r="D151" s="1036"/>
      <c r="E151" s="1036"/>
      <c r="F151" s="1036"/>
      <c r="G151" s="1036"/>
      <c r="H151" s="1036"/>
      <c r="I151" s="1036"/>
      <c r="J151" s="1036"/>
      <c r="K151" s="398"/>
    </row>
    <row r="152" spans="1:16" s="70" customFormat="1" ht="13.5" hidden="1" customHeight="1">
      <c r="A152" s="1"/>
      <c r="B152" s="2" t="s">
        <v>139</v>
      </c>
      <c r="C152" s="2"/>
      <c r="D152" s="2"/>
      <c r="E152" s="1003"/>
      <c r="F152" s="1003"/>
      <c r="G152" s="1003"/>
      <c r="H152" s="1003"/>
      <c r="I152" s="1003"/>
      <c r="J152" s="1003"/>
      <c r="K152" s="4"/>
    </row>
    <row r="153" spans="1:16" s="70" customFormat="1" ht="13.5" hidden="1" customHeight="1">
      <c r="A153" s="1"/>
      <c r="B153" s="3" t="s">
        <v>1359</v>
      </c>
      <c r="C153" s="1283" t="str">
        <f>IF(C$145&gt;=1,1,"")</f>
        <v/>
      </c>
      <c r="D153" s="1283"/>
      <c r="E153" s="1283"/>
      <c r="F153" s="1283"/>
      <c r="G153" s="1283"/>
      <c r="H153" s="1283"/>
      <c r="I153" s="1283"/>
      <c r="J153" s="1283"/>
      <c r="K153" s="4"/>
    </row>
    <row r="154" spans="1:16" s="70" customFormat="1" ht="13.5" hidden="1" customHeight="1">
      <c r="A154" s="1"/>
      <c r="B154" s="3" t="s">
        <v>1024</v>
      </c>
      <c r="C154" s="1306" t="str">
        <f>IF(C153=1,Ileak_AP,"")</f>
        <v/>
      </c>
      <c r="D154" s="1306"/>
      <c r="E154" s="1306"/>
      <c r="F154" s="1306"/>
      <c r="G154" s="1306"/>
      <c r="H154" s="1306"/>
      <c r="I154" s="1306"/>
      <c r="J154" s="1306"/>
      <c r="K154" s="4"/>
    </row>
    <row r="155" spans="1:16" s="70" customFormat="1" ht="13.5" hidden="1" customHeight="1">
      <c r="A155" s="1"/>
      <c r="B155" s="3" t="s">
        <v>1360</v>
      </c>
      <c r="C155" s="1283">
        <f ca="1">IF(C141&lt;=$C$162,1,0)</f>
        <v>1</v>
      </c>
      <c r="D155" s="1283"/>
      <c r="E155" s="1283"/>
      <c r="F155" s="1283"/>
      <c r="G155" s="1283"/>
      <c r="H155" s="1283"/>
      <c r="I155" s="1283"/>
      <c r="J155" s="1283"/>
      <c r="K155" s="4"/>
    </row>
    <row r="156" spans="1:16" s="70" customFormat="1" ht="13.5" hidden="1" customHeight="1">
      <c r="A156" s="1"/>
      <c r="B156" s="3" t="s">
        <v>1361</v>
      </c>
      <c r="C156" s="1283">
        <f ca="1">IF(C144&lt;=$C$164,1,0)</f>
        <v>1</v>
      </c>
      <c r="D156" s="1283"/>
      <c r="E156" s="1283"/>
      <c r="F156" s="1283"/>
      <c r="G156" s="1283"/>
      <c r="H156" s="1283"/>
      <c r="I156" s="1283"/>
      <c r="J156" s="1283"/>
      <c r="K156" s="4"/>
    </row>
    <row r="157" spans="1:16" s="70" customFormat="1" ht="13.5" hidden="1" customHeight="1">
      <c r="A157" s="1"/>
      <c r="B157" s="3"/>
      <c r="C157" s="1283"/>
      <c r="D157" s="1283"/>
      <c r="E157" s="1283"/>
      <c r="F157" s="1283"/>
      <c r="G157" s="1283"/>
      <c r="H157" s="1283"/>
      <c r="I157" s="1283"/>
      <c r="J157" s="1283"/>
      <c r="K157" s="4"/>
    </row>
    <row r="158" spans="1:16" s="70" customFormat="1" ht="13.5" hidden="1" customHeight="1">
      <c r="A158" s="1"/>
      <c r="B158" s="3" t="s">
        <v>1362</v>
      </c>
      <c r="C158" s="1283">
        <f ca="1">IF(C171&lt;=C170,1,0)</f>
        <v>1</v>
      </c>
      <c r="D158" s="1283"/>
      <c r="E158" s="1283"/>
      <c r="F158" s="1283"/>
      <c r="G158" s="1283"/>
      <c r="H158" s="1283"/>
      <c r="I158" s="1283"/>
      <c r="J158" s="1283"/>
      <c r="K158" s="4"/>
    </row>
    <row r="159" spans="1:16" s="70" customFormat="1" ht="13.5" hidden="1" customHeight="1">
      <c r="A159" s="1"/>
      <c r="B159" s="3" t="s">
        <v>1363</v>
      </c>
      <c r="C159" s="1283">
        <f ca="1">IF(C173&lt;=C172,1,0)</f>
        <v>1</v>
      </c>
      <c r="D159" s="1283"/>
      <c r="E159" s="1283"/>
      <c r="F159" s="1283"/>
      <c r="G159" s="1283"/>
      <c r="H159" s="1283"/>
      <c r="I159" s="1283"/>
      <c r="J159" s="1283"/>
      <c r="K159" s="4"/>
    </row>
    <row r="160" spans="1:16" s="70" customFormat="1" ht="13.5" hidden="1" customHeight="1">
      <c r="A160" s="1"/>
      <c r="B160" s="2" t="s">
        <v>1081</v>
      </c>
      <c r="C160" s="3"/>
      <c r="D160" s="3"/>
      <c r="E160" s="3"/>
      <c r="F160" s="3"/>
      <c r="G160" s="3"/>
      <c r="H160" s="3"/>
      <c r="I160" s="3"/>
      <c r="J160" s="3"/>
      <c r="K160" s="4"/>
    </row>
    <row r="161" spans="1:11" s="70" customFormat="1" ht="13.5" hidden="1" customHeight="1">
      <c r="A161" s="1"/>
      <c r="B161" s="3" t="s">
        <v>1364</v>
      </c>
      <c r="C161" s="83">
        <f>ImaxStation_AP</f>
        <v>0.88300000000000001</v>
      </c>
      <c r="D161" s="97" t="s">
        <v>213</v>
      </c>
      <c r="E161" s="1003"/>
      <c r="F161" s="1003"/>
      <c r="G161" s="1003"/>
      <c r="H161" s="1003"/>
      <c r="I161" s="1003"/>
      <c r="J161" s="1003"/>
      <c r="K161" s="4"/>
    </row>
    <row r="162" spans="1:11" s="70" customFormat="1" ht="13.5" hidden="1" customHeight="1">
      <c r="A162" s="1"/>
      <c r="B162" s="3" t="s">
        <v>1365</v>
      </c>
      <c r="C162" s="3">
        <f>MaxAKLoop_AP</f>
        <v>128</v>
      </c>
      <c r="D162" s="3" t="s">
        <v>1366</v>
      </c>
      <c r="E162" s="1003"/>
      <c r="F162" s="1003"/>
      <c r="G162" s="1003"/>
      <c r="H162" s="1003"/>
      <c r="I162" s="1003"/>
      <c r="J162" s="1003"/>
      <c r="K162" s="4"/>
    </row>
    <row r="163" spans="1:11" s="70" customFormat="1" ht="13.5" hidden="1" customHeight="1">
      <c r="A163" s="1"/>
      <c r="B163" s="3" t="s">
        <v>1523</v>
      </c>
      <c r="C163" s="3">
        <f>MaxAKLoop_AP</f>
        <v>128</v>
      </c>
      <c r="D163" s="3"/>
      <c r="E163" s="1003"/>
      <c r="F163" s="1003"/>
      <c r="G163" s="1003"/>
      <c r="H163" s="1003"/>
      <c r="I163" s="1003"/>
      <c r="J163" s="1003"/>
      <c r="K163" s="4"/>
    </row>
    <row r="164" spans="1:11" s="70" customFormat="1" ht="13.5" hidden="1" customHeight="1">
      <c r="A164" s="1"/>
      <c r="B164" s="3" t="s">
        <v>1368</v>
      </c>
      <c r="C164" s="178">
        <f ca="1">INDIRECT("'" &amp; $B$40 &amp; "'!C144")</f>
        <v>133.71428571428572</v>
      </c>
      <c r="D164" s="3" t="s">
        <v>1369</v>
      </c>
      <c r="E164" s="1003"/>
      <c r="F164" s="1003"/>
      <c r="G164" s="1003"/>
      <c r="H164" s="1003"/>
      <c r="I164" s="1003"/>
      <c r="J164" s="1003"/>
      <c r="K164" s="4"/>
    </row>
    <row r="165" spans="1:11" ht="13.5" customHeight="1" thickBot="1">
      <c r="A165" s="11"/>
      <c r="B165" s="1019"/>
      <c r="C165" s="57"/>
      <c r="D165" s="965"/>
      <c r="E165" s="57"/>
      <c r="F165" s="965"/>
      <c r="K165" s="12"/>
    </row>
    <row r="166" spans="1:11" ht="16.5" customHeight="1" thickBot="1">
      <c r="A166" s="11"/>
      <c r="B166" s="71" t="s">
        <v>1370</v>
      </c>
      <c r="C166" s="1289" t="str">
        <f>C43</f>
        <v>Line card (Interactive) FCL2006-A1</v>
      </c>
      <c r="D166" s="1290"/>
      <c r="E166" s="1290"/>
      <c r="F166" s="1290"/>
      <c r="G166" s="1290"/>
      <c r="H166" s="1290"/>
      <c r="I166" s="1290"/>
      <c r="J166" s="1291"/>
      <c r="K166" s="12"/>
    </row>
    <row r="167" spans="1:11" ht="16.5" customHeight="1" thickBot="1">
      <c r="A167" s="11"/>
      <c r="B167" s="73"/>
      <c r="C167" s="1279" t="str">
        <f>C$45</f>
        <v>Loop1 / Stub1</v>
      </c>
      <c r="D167" s="1280"/>
      <c r="E167" s="1322"/>
      <c r="F167" s="1321"/>
      <c r="G167" s="1321"/>
      <c r="H167" s="1321"/>
      <c r="I167" s="1321"/>
      <c r="J167" s="1321"/>
      <c r="K167" s="12"/>
    </row>
    <row r="168" spans="1:11" ht="12.75" customHeight="1">
      <c r="A168" s="11"/>
      <c r="B168" s="1037" t="s">
        <v>1356</v>
      </c>
      <c r="C168" s="1038">
        <f ca="1">INDIRECT("'" &amp; $B$40 &amp; "'!C110")</f>
        <v>2000</v>
      </c>
      <c r="D168" s="1039" t="s">
        <v>981</v>
      </c>
      <c r="E168" s="1138"/>
      <c r="F168" s="57"/>
      <c r="G168" s="1139"/>
      <c r="H168" s="1115"/>
      <c r="I168" s="1139"/>
      <c r="J168" s="1115"/>
      <c r="K168" s="12"/>
    </row>
    <row r="169" spans="1:11" ht="12.75" customHeight="1" thickBot="1">
      <c r="A169" s="11"/>
      <c r="B169" s="1037"/>
      <c r="C169" s="1042"/>
      <c r="D169" s="1039"/>
      <c r="E169" s="1138"/>
      <c r="F169" s="57"/>
      <c r="G169" s="1139"/>
      <c r="H169" s="1115"/>
      <c r="I169" s="1139"/>
      <c r="J169" s="1115"/>
      <c r="K169" s="12"/>
    </row>
    <row r="170" spans="1:11" ht="12.75" customHeight="1">
      <c r="A170" s="11"/>
      <c r="B170" s="1044" t="s">
        <v>1371</v>
      </c>
      <c r="C170" s="1045">
        <f ca="1">INDIRECT("'" &amp; $B$40 &amp; "'!C107")</f>
        <v>120.001</v>
      </c>
      <c r="D170" s="1046" t="s">
        <v>1030</v>
      </c>
      <c r="E170" s="1140"/>
      <c r="F170" s="57"/>
      <c r="G170" s="1110"/>
      <c r="H170" s="57"/>
      <c r="I170" s="1110"/>
      <c r="J170" s="57"/>
      <c r="K170" s="12"/>
    </row>
    <row r="171" spans="1:11" ht="13.5" thickBot="1">
      <c r="A171" s="11"/>
      <c r="B171" s="1015" t="s">
        <v>1372</v>
      </c>
      <c r="C171" s="1048">
        <f ca="1">INDIRECT("'" &amp; $B$40 &amp; "'!C111")</f>
        <v>0.05</v>
      </c>
      <c r="D171" s="1049" t="s">
        <v>1030</v>
      </c>
      <c r="E171" s="1140"/>
      <c r="F171" s="57"/>
      <c r="G171" s="1110"/>
      <c r="H171" s="57"/>
      <c r="I171" s="1110"/>
      <c r="J171" s="57"/>
      <c r="K171" s="12"/>
    </row>
    <row r="172" spans="1:11" ht="12.75" customHeight="1">
      <c r="A172" s="11"/>
      <c r="B172" s="1050" t="s">
        <v>1373</v>
      </c>
      <c r="C172" s="1051">
        <f ca="1">INDIRECT("'" &amp; $B$40 &amp; "'!I104")</f>
        <v>800</v>
      </c>
      <c r="D172" s="1052" t="s">
        <v>1015</v>
      </c>
      <c r="E172" s="52"/>
      <c r="F172" s="57"/>
      <c r="G172" s="57"/>
      <c r="H172" s="57"/>
      <c r="I172" s="57"/>
      <c r="J172" s="57"/>
      <c r="K172" s="12"/>
    </row>
    <row r="173" spans="1:11" ht="13.5" thickBot="1">
      <c r="A173" s="11"/>
      <c r="B173" s="1015" t="s">
        <v>1374</v>
      </c>
      <c r="C173" s="1015">
        <f ca="1">INDIRECT("'" &amp; $B$40 &amp; "'!I111")</f>
        <v>7.0000000000000007E-2</v>
      </c>
      <c r="D173" s="1049" t="s">
        <v>1015</v>
      </c>
      <c r="E173" s="52"/>
      <c r="F173" s="57"/>
      <c r="G173" s="57"/>
      <c r="H173" s="57"/>
      <c r="I173" s="57"/>
      <c r="J173" s="57"/>
      <c r="K173" s="12"/>
    </row>
    <row r="174" spans="1:11" ht="13.5" thickBot="1">
      <c r="A174" s="11"/>
      <c r="B174" s="57"/>
      <c r="C174" s="57"/>
      <c r="D174" s="57"/>
      <c r="E174" s="57"/>
      <c r="F174" s="57"/>
      <c r="G174" s="57"/>
      <c r="H174" s="57"/>
      <c r="I174" s="57"/>
      <c r="J174" s="57"/>
      <c r="K174" s="12"/>
    </row>
    <row r="175" spans="1:11" hidden="1">
      <c r="A175" s="397"/>
      <c r="B175" s="1054"/>
      <c r="C175" s="410"/>
      <c r="D175" s="410"/>
      <c r="E175" s="410"/>
      <c r="F175" s="410"/>
      <c r="G175" s="410"/>
      <c r="H175" s="410"/>
      <c r="I175" s="410"/>
      <c r="J175" s="410"/>
      <c r="K175" s="398"/>
    </row>
    <row r="176" spans="1:11" ht="12.75" hidden="1" customHeight="1">
      <c r="A176" s="397"/>
      <c r="B176" s="1055"/>
      <c r="C176" s="410"/>
      <c r="D176" s="410"/>
      <c r="E176" s="410"/>
      <c r="F176" s="410"/>
      <c r="G176" s="410"/>
      <c r="H176" s="410"/>
      <c r="I176" s="410"/>
      <c r="J176" s="410"/>
      <c r="K176" s="398"/>
    </row>
    <row r="177" spans="1:11" hidden="1">
      <c r="A177" s="397"/>
      <c r="B177" s="404"/>
      <c r="C177" s="404"/>
      <c r="D177" s="404"/>
      <c r="E177" s="404"/>
      <c r="F177" s="404"/>
      <c r="G177" s="404"/>
      <c r="H177" s="404"/>
      <c r="I177" s="404"/>
      <c r="J177" s="404"/>
      <c r="K177" s="398"/>
    </row>
    <row r="178" spans="1:11" ht="13.5" hidden="1" thickBot="1">
      <c r="A178" s="397"/>
      <c r="B178" s="1035"/>
      <c r="C178" s="411"/>
      <c r="D178" s="411"/>
      <c r="E178" s="411"/>
      <c r="F178" s="411"/>
      <c r="G178" s="411"/>
      <c r="H178" s="411"/>
      <c r="I178" s="411"/>
      <c r="J178" s="411"/>
      <c r="K178" s="398"/>
    </row>
    <row r="179" spans="1:11" ht="13.5" customHeight="1" thickBot="1">
      <c r="A179" s="11"/>
      <c r="B179" s="963"/>
      <c r="C179" s="962"/>
      <c r="D179" s="21"/>
      <c r="E179" s="1056"/>
      <c r="F179" s="963"/>
      <c r="G179" s="21"/>
      <c r="H179" s="21"/>
      <c r="I179" s="1328" t="str">
        <f ca="1">IF(I180="JC","Configuration ok","Configuration false")</f>
        <v>Configuration ok</v>
      </c>
      <c r="J179" s="1329"/>
      <c r="K179" s="12"/>
    </row>
    <row r="180" spans="1:11" ht="12.75" customHeight="1">
      <c r="A180" s="11"/>
      <c r="C180" s="962"/>
      <c r="D180" s="57"/>
      <c r="E180" s="21"/>
      <c r="F180" s="21"/>
      <c r="G180" s="21"/>
      <c r="H180" s="21"/>
      <c r="I180" s="1309" t="str">
        <f ca="1">IF(AND(C155,C141&lt;=C162,C158,C159,C125,C127,C128,G47&lt;=H125,C144&lt;C147),"JC","LD")</f>
        <v>JC</v>
      </c>
      <c r="J180" s="1310"/>
      <c r="K180" s="12"/>
    </row>
    <row r="181" spans="1:11" ht="12.75" customHeight="1">
      <c r="A181" s="11"/>
      <c r="C181" s="962"/>
      <c r="D181" s="8"/>
      <c r="E181" s="21"/>
      <c r="F181" s="21"/>
      <c r="G181" s="21"/>
      <c r="H181" s="21"/>
      <c r="I181" s="1309"/>
      <c r="J181" s="1310"/>
      <c r="K181" s="12"/>
    </row>
    <row r="182" spans="1:11" ht="12.75" customHeight="1">
      <c r="A182" s="11"/>
      <c r="C182" s="57"/>
      <c r="D182" s="57"/>
      <c r="E182" s="21"/>
      <c r="F182" s="21"/>
      <c r="G182" s="21"/>
      <c r="H182" s="21"/>
      <c r="I182" s="1309"/>
      <c r="J182" s="1310"/>
      <c r="K182" s="12"/>
    </row>
    <row r="183" spans="1:11" ht="12.75" customHeight="1">
      <c r="A183" s="11"/>
      <c r="C183" s="57"/>
      <c r="D183" s="57"/>
      <c r="E183" s="21"/>
      <c r="F183" s="21"/>
      <c r="G183" s="21"/>
      <c r="H183" s="21"/>
      <c r="I183" s="1309"/>
      <c r="J183" s="1310"/>
      <c r="K183" s="12"/>
    </row>
    <row r="184" spans="1:11" ht="12.75" customHeight="1">
      <c r="A184" s="11"/>
      <c r="C184" s="57"/>
      <c r="D184" s="57"/>
      <c r="E184" s="21"/>
      <c r="F184" s="21"/>
      <c r="G184" s="21"/>
      <c r="H184" s="21"/>
      <c r="I184" s="1309"/>
      <c r="J184" s="1310"/>
      <c r="K184" s="12"/>
    </row>
    <row r="185" spans="1:11" ht="12.75" customHeight="1">
      <c r="A185" s="11"/>
      <c r="C185" s="57"/>
      <c r="D185" s="57"/>
      <c r="E185" s="21"/>
      <c r="F185" s="21"/>
      <c r="G185" s="21"/>
      <c r="H185" s="21"/>
      <c r="I185" s="1309"/>
      <c r="J185" s="1310"/>
      <c r="K185" s="12"/>
    </row>
    <row r="186" spans="1:11" ht="12.75" customHeight="1">
      <c r="A186" s="11"/>
      <c r="C186" s="57"/>
      <c r="D186" s="57"/>
      <c r="E186" s="21"/>
      <c r="F186" s="21"/>
      <c r="G186" s="21"/>
      <c r="H186" s="21"/>
      <c r="I186" s="1309"/>
      <c r="J186" s="1310"/>
      <c r="K186" s="12"/>
    </row>
    <row r="187" spans="1:11" ht="13.5" customHeight="1" thickBot="1">
      <c r="A187" s="11"/>
      <c r="B187" s="963"/>
      <c r="C187" s="21"/>
      <c r="D187" s="21"/>
      <c r="E187" s="21"/>
      <c r="F187" s="21"/>
      <c r="G187" s="21"/>
      <c r="H187" s="21"/>
      <c r="I187" s="1309"/>
      <c r="J187" s="1310"/>
      <c r="K187" s="12"/>
    </row>
    <row r="188" spans="1:11" ht="13.5" customHeight="1" thickBot="1">
      <c r="A188" s="11"/>
      <c r="B188" s="963"/>
      <c r="C188" s="21"/>
      <c r="D188" s="21"/>
      <c r="E188" s="21"/>
      <c r="F188" s="21"/>
      <c r="G188" s="21"/>
      <c r="H188" s="21"/>
      <c r="I188" s="1328" t="str">
        <f ca="1">IF(I180="JC","Configuration ok","Configuration false")</f>
        <v>Configuration ok</v>
      </c>
      <c r="J188" s="1329"/>
      <c r="K188" s="12"/>
    </row>
    <row r="189" spans="1:11" ht="13.5" thickBot="1">
      <c r="A189" s="15"/>
      <c r="B189" s="16"/>
      <c r="C189" s="16"/>
      <c r="D189" s="16"/>
      <c r="E189" s="16"/>
      <c r="F189" s="16"/>
      <c r="G189" s="16"/>
      <c r="H189" s="16"/>
      <c r="I189" s="16"/>
      <c r="J189" s="16"/>
      <c r="K189" s="17"/>
    </row>
  </sheetData>
  <customSheetViews>
    <customSheetView guid="{A548D9BF-F214-4557-A580-E91DD1CEBC4E}" scale="75" fitToPage="1" printArea="1" hiddenRows="1" state="hidden" showRuler="0">
      <selection activeCell="C47" sqref="C47"/>
      <pageMargins left="0" right="0" top="0" bottom="0" header="0" footer="0"/>
      <printOptions verticalCentered="1"/>
      <pageSetup paperSize="8" scale="50"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printArea="1" showRuler="0">
      <selection activeCell="B1" sqref="B1"/>
      <pageMargins left="0" right="0" top="0" bottom="0" header="0" footer="0"/>
      <printOptions verticalCentered="1"/>
      <pageSetup paperSize="8" scale="50" orientation="portrait" r:id="rId2"/>
      <headerFooter alignWithMargins="0">
        <oddHeader>&amp;L&amp;G&amp;RFX7210 Cerberus Quantities Tool</oddHeader>
        <oddFooter>&amp;LBuilding Technologies
Fire Safety + Security Products&amp;R&amp;F
&amp;D</oddFooter>
      </headerFooter>
    </customSheetView>
  </customSheetViews>
  <mergeCells count="73">
    <mergeCell ref="E45:F45"/>
    <mergeCell ref="G44:H44"/>
    <mergeCell ref="A35:K35"/>
    <mergeCell ref="A115:K115"/>
    <mergeCell ref="I45:J45"/>
    <mergeCell ref="C44:D44"/>
    <mergeCell ref="E44:F44"/>
    <mergeCell ref="E108:F108"/>
    <mergeCell ref="I106:J106"/>
    <mergeCell ref="G106:H106"/>
    <mergeCell ref="I108:J108"/>
    <mergeCell ref="C43:J43"/>
    <mergeCell ref="I44:J44"/>
    <mergeCell ref="G45:H45"/>
    <mergeCell ref="E106:F106"/>
    <mergeCell ref="C106:D106"/>
    <mergeCell ref="C45:D45"/>
    <mergeCell ref="G46:H46"/>
    <mergeCell ref="G108:H108"/>
    <mergeCell ref="C157:D157"/>
    <mergeCell ref="E157:F157"/>
    <mergeCell ref="C118:D118"/>
    <mergeCell ref="C141:D141"/>
    <mergeCell ref="C140:D140"/>
    <mergeCell ref="A137:K137"/>
    <mergeCell ref="C150:J150"/>
    <mergeCell ref="C125:D125"/>
    <mergeCell ref="C126:D126"/>
    <mergeCell ref="C127:D127"/>
    <mergeCell ref="C128:D128"/>
    <mergeCell ref="C149:J149"/>
    <mergeCell ref="C147:D147"/>
    <mergeCell ref="C144:D144"/>
    <mergeCell ref="C142:D142"/>
    <mergeCell ref="C153:D153"/>
    <mergeCell ref="E153:F153"/>
    <mergeCell ref="I153:J153"/>
    <mergeCell ref="C156:D156"/>
    <mergeCell ref="E156:F156"/>
    <mergeCell ref="E158:F158"/>
    <mergeCell ref="G157:H157"/>
    <mergeCell ref="C155:D155"/>
    <mergeCell ref="E155:F155"/>
    <mergeCell ref="C158:D158"/>
    <mergeCell ref="E109:F109"/>
    <mergeCell ref="G109:H109"/>
    <mergeCell ref="I109:J109"/>
    <mergeCell ref="E159:F159"/>
    <mergeCell ref="G153:H153"/>
    <mergeCell ref="G154:H154"/>
    <mergeCell ref="C117:J117"/>
    <mergeCell ref="C139:J139"/>
    <mergeCell ref="G156:H156"/>
    <mergeCell ref="I156:J156"/>
    <mergeCell ref="G158:H158"/>
    <mergeCell ref="G155:H155"/>
    <mergeCell ref="E154:F154"/>
    <mergeCell ref="I154:J154"/>
    <mergeCell ref="I155:J155"/>
    <mergeCell ref="C154:D154"/>
    <mergeCell ref="I158:J158"/>
    <mergeCell ref="C159:D159"/>
    <mergeCell ref="I157:J157"/>
    <mergeCell ref="I188:J188"/>
    <mergeCell ref="I180:J187"/>
    <mergeCell ref="I179:J179"/>
    <mergeCell ref="G167:H167"/>
    <mergeCell ref="C166:J166"/>
    <mergeCell ref="C167:D167"/>
    <mergeCell ref="E167:F167"/>
    <mergeCell ref="I167:J167"/>
    <mergeCell ref="G159:H159"/>
    <mergeCell ref="I159:J159"/>
  </mergeCells>
  <phoneticPr fontId="20" type="noConversion"/>
  <conditionalFormatting sqref="C119">
    <cfRule type="expression" dxfId="27" priority="4" stopIfTrue="1">
      <formula>OR(C$119&gt;$C$131,C$119&lt;0,C$119&gt;C$120)</formula>
    </cfRule>
  </conditionalFormatting>
  <conditionalFormatting sqref="C120">
    <cfRule type="expression" dxfId="26" priority="5" stopIfTrue="1">
      <formula>OR(C$120&lt;0,C$119&gt;C$120)</formula>
    </cfRule>
  </conditionalFormatting>
  <conditionalFormatting sqref="C141:D141">
    <cfRule type="cellIs" dxfId="25" priority="6" stopIfTrue="1" operator="equal">
      <formula>0</formula>
    </cfRule>
    <cfRule type="expression" dxfId="24" priority="7" stopIfTrue="1">
      <formula>AND(C$141&gt;0,C$141&lt;=$C$162)</formula>
    </cfRule>
    <cfRule type="expression" dxfId="23" priority="8" stopIfTrue="1">
      <formula>OR(C$141&gt;$C$162)</formula>
    </cfRule>
  </conditionalFormatting>
  <conditionalFormatting sqref="C144:D144">
    <cfRule type="cellIs" dxfId="22" priority="9" stopIfTrue="1" operator="equal">
      <formula>0</formula>
    </cfRule>
    <cfRule type="cellIs" dxfId="21" priority="10" stopIfTrue="1" operator="lessThanOrEqual">
      <formula>C147</formula>
    </cfRule>
    <cfRule type="cellIs" dxfId="20" priority="11" stopIfTrue="1" operator="greaterThan">
      <formula>C147</formula>
    </cfRule>
  </conditionalFormatting>
  <conditionalFormatting sqref="C173">
    <cfRule type="cellIs" dxfId="19" priority="12" stopIfTrue="1" operator="lessThanOrEqual">
      <formula>$C$172</formula>
    </cfRule>
    <cfRule type="cellIs" dxfId="18" priority="13" stopIfTrue="1" operator="greaterThan">
      <formula>$C$172</formula>
    </cfRule>
  </conditionalFormatting>
  <conditionalFormatting sqref="C168">
    <cfRule type="cellIs" dxfId="17" priority="14" stopIfTrue="1" operator="lessThan">
      <formula>$C$119</formula>
    </cfRule>
  </conditionalFormatting>
  <conditionalFormatting sqref="C171">
    <cfRule type="cellIs" dxfId="16" priority="15" stopIfTrue="1" operator="lessThanOrEqual">
      <formula>$C$170</formula>
    </cfRule>
    <cfRule type="cellIs" dxfId="15" priority="16" stopIfTrue="1" operator="greaterThan">
      <formula>$C$170</formula>
    </cfRule>
  </conditionalFormatting>
  <conditionalFormatting sqref="C149:J149">
    <cfRule type="cellIs" dxfId="14" priority="17" stopIfTrue="1" operator="greaterThan">
      <formula>$C$161</formula>
    </cfRule>
  </conditionalFormatting>
  <conditionalFormatting sqref="I180:J187">
    <cfRule type="cellIs" dxfId="13" priority="21" stopIfTrue="1" operator="equal">
      <formula>"JC"</formula>
    </cfRule>
    <cfRule type="cellIs" dxfId="12" priority="22" stopIfTrue="1" operator="notEqual">
      <formula>"JC"</formula>
    </cfRule>
  </conditionalFormatting>
  <conditionalFormatting sqref="G47">
    <cfRule type="cellIs" dxfId="11" priority="23" stopIfTrue="1" operator="greaterThan">
      <formula>$H$125</formula>
    </cfRule>
  </conditionalFormatting>
  <conditionalFormatting sqref="C142:D142">
    <cfRule type="cellIs" dxfId="10" priority="1" stopIfTrue="1" operator="equal">
      <formula>0</formula>
    </cfRule>
    <cfRule type="expression" dxfId="9" priority="2" stopIfTrue="1">
      <formula>AND(C$142&gt;0,C$142&lt;=$C$163)</formula>
    </cfRule>
    <cfRule type="expression" dxfId="8" priority="3" stopIfTrue="1">
      <formula>OR(C$142&gt;$C$163)</formula>
    </cfRule>
  </conditionalFormatting>
  <printOptions verticalCentered="1"/>
  <pageMargins left="0.78740157480314965" right="0.78740157480314965" top="0.78740157480314965" bottom="0.78740157480314965" header="0.39370078740157483" footer="0.39370078740157483"/>
  <pageSetup paperSize="8" scale="50" orientation="portrait" r:id="rId3"/>
  <headerFooter alignWithMargins="0">
    <oddHeader>&amp;L&amp;G&amp;RFX7210 Cerberus Quantities Tool</oddHeader>
    <oddFooter>&amp;LBuilding Technologies
Fire Safety + Security Products&amp;R&amp;F
&amp;D</oddFooter>
  </headerFooter>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1072129" r:id="rId7" name="Drop Down 1">
              <controlPr defaultSize="0" autoLine="0" autoPict="0" macro="[0]!Calculate_Total">
                <anchor moveWithCells="1">
                  <from>
                    <xdr:col>1</xdr:col>
                    <xdr:colOff>3124200</xdr:colOff>
                    <xdr:row>42</xdr:row>
                    <xdr:rowOff>47625</xdr:rowOff>
                  </from>
                  <to>
                    <xdr:col>1</xdr:col>
                    <xdr:colOff>4410075</xdr:colOff>
                    <xdr:row>42</xdr:row>
                    <xdr:rowOff>371475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0">
    <pageSetUpPr autoPageBreaks="0"/>
  </sheetPr>
  <dimension ref="A1:FH162"/>
  <sheetViews>
    <sheetView showRuler="0" zoomScale="75" zoomScaleNormal="70" zoomScaleSheetLayoutView="75" workbookViewId="0">
      <selection activeCell="B14" sqref="B14"/>
    </sheetView>
  </sheetViews>
  <sheetFormatPr defaultColWidth="11.42578125" defaultRowHeight="12.75"/>
  <cols>
    <col min="1" max="1" width="32.7109375" customWidth="1"/>
    <col min="2" max="5" width="11.7109375" customWidth="1"/>
    <col min="6" max="9" width="10.7109375" customWidth="1"/>
    <col min="10" max="25" width="11.5703125" customWidth="1"/>
    <col min="26" max="45" width="7.7109375" customWidth="1"/>
    <col min="46" max="164" width="11.42578125" customWidth="1"/>
  </cols>
  <sheetData>
    <row r="1" spans="1:164">
      <c r="A1" s="6" t="s">
        <v>788</v>
      </c>
      <c r="B1" s="6"/>
      <c r="K1" s="23"/>
      <c r="L1" s="23"/>
      <c r="M1" s="23"/>
    </row>
    <row r="2" spans="1:164">
      <c r="A2" s="8" t="s">
        <v>1524</v>
      </c>
      <c r="B2" s="8"/>
      <c r="K2" s="23"/>
      <c r="L2" s="23"/>
      <c r="M2" s="23"/>
    </row>
    <row r="3" spans="1:164">
      <c r="A3" s="8" t="s">
        <v>1525</v>
      </c>
      <c r="B3" s="8"/>
      <c r="K3" s="23"/>
      <c r="L3" s="23"/>
      <c r="M3" s="23"/>
    </row>
    <row r="4" spans="1:164">
      <c r="A4" s="8" t="s">
        <v>1526</v>
      </c>
      <c r="B4" s="8"/>
    </row>
    <row r="5" spans="1:164">
      <c r="A5" s="8" t="s">
        <v>1527</v>
      </c>
      <c r="B5" s="24"/>
    </row>
    <row r="6" spans="1:164">
      <c r="A6" s="8" t="s">
        <v>1528</v>
      </c>
      <c r="B6" s="8"/>
    </row>
    <row r="7" spans="1:164">
      <c r="F7" s="23"/>
      <c r="G7" s="23"/>
      <c r="H7" s="23"/>
      <c r="I7" s="23"/>
      <c r="J7" s="23"/>
      <c r="K7" s="23"/>
      <c r="L7" s="23"/>
      <c r="M7" s="23"/>
    </row>
    <row r="8" spans="1:164">
      <c r="A8" s="75" t="s">
        <v>1380</v>
      </c>
      <c r="F8" s="23"/>
      <c r="G8" s="23"/>
      <c r="H8" s="23"/>
      <c r="I8" s="23"/>
      <c r="J8" s="23"/>
      <c r="K8" s="23"/>
      <c r="L8" s="23"/>
      <c r="M8" s="23"/>
    </row>
    <row r="9" spans="1:164">
      <c r="A9" s="1057" t="s">
        <v>1381</v>
      </c>
      <c r="B9" s="57"/>
      <c r="C9" s="57"/>
      <c r="F9" s="23"/>
      <c r="G9" s="23"/>
      <c r="H9" s="23"/>
      <c r="I9" s="23"/>
      <c r="J9" s="23"/>
      <c r="K9" s="23"/>
      <c r="L9" s="23"/>
      <c r="M9" s="23"/>
    </row>
    <row r="10" spans="1:164" ht="13.5" thickBot="1">
      <c r="A10" s="76" t="s">
        <v>1382</v>
      </c>
      <c r="F10" s="23"/>
      <c r="G10" s="23"/>
      <c r="H10" s="23"/>
      <c r="I10" s="23"/>
      <c r="J10" s="23"/>
      <c r="K10" s="23"/>
      <c r="L10" s="23"/>
      <c r="M10" s="23"/>
    </row>
    <row r="11" spans="1:164" ht="13.5" thickBot="1">
      <c r="F11" s="179" t="s">
        <v>1383</v>
      </c>
      <c r="G11" s="172" t="s">
        <v>1383</v>
      </c>
      <c r="H11" s="173"/>
      <c r="I11" s="173"/>
      <c r="J11" s="174"/>
      <c r="N11" s="59"/>
      <c r="O11" s="59"/>
      <c r="P11" s="59"/>
      <c r="Q11" s="59"/>
    </row>
    <row r="12" spans="1:164" s="26" customFormat="1" ht="26.25" thickBot="1">
      <c r="A12" s="78" t="s">
        <v>1387</v>
      </c>
      <c r="B12" s="25" t="s">
        <v>1529</v>
      </c>
      <c r="C12" s="25" t="s">
        <v>1530</v>
      </c>
      <c r="D12" s="25" t="s">
        <v>1531</v>
      </c>
      <c r="E12" s="25" t="s">
        <v>1532</v>
      </c>
      <c r="F12" s="1023" t="s">
        <v>1392</v>
      </c>
      <c r="G12" s="1059" t="s">
        <v>1394</v>
      </c>
      <c r="H12" s="1060" t="s">
        <v>1395</v>
      </c>
      <c r="I12" s="1060" t="s">
        <v>1396</v>
      </c>
      <c r="J12" s="1061" t="s">
        <v>1397</v>
      </c>
      <c r="N12" s="1022"/>
      <c r="O12" s="1022"/>
      <c r="P12" s="1022"/>
      <c r="Q12" s="1022"/>
    </row>
    <row r="13" spans="1:164" s="148" customFormat="1" ht="12.75" customHeight="1">
      <c r="A13" s="151" t="s">
        <v>838</v>
      </c>
      <c r="B13" s="1063"/>
      <c r="C13" s="1063"/>
      <c r="D13" s="1064"/>
      <c r="E13" s="1065"/>
      <c r="F13" s="1066"/>
      <c r="G13" s="1068"/>
      <c r="H13" s="1069"/>
      <c r="I13" s="1069"/>
      <c r="J13" s="1070"/>
      <c r="K13" s="52"/>
      <c r="L13" s="57"/>
      <c r="M13" s="57"/>
      <c r="N13" s="1022"/>
      <c r="O13" s="1022"/>
      <c r="P13" s="1022"/>
      <c r="Q13" s="1022"/>
      <c r="R13" s="57"/>
      <c r="S13" s="57"/>
      <c r="T13" s="57"/>
      <c r="U13" s="57"/>
      <c r="V13" s="57"/>
      <c r="W13" s="57"/>
      <c r="X13" s="57"/>
      <c r="Y13" s="57"/>
      <c r="Z13" s="57"/>
      <c r="AA13" s="57"/>
      <c r="AB13" s="57"/>
      <c r="AC13" s="57"/>
      <c r="AD13" s="57"/>
      <c r="AE13" s="57"/>
      <c r="AF13" s="57"/>
      <c r="AG13" s="57"/>
      <c r="AH13" s="57"/>
      <c r="AI13" s="57"/>
      <c r="AJ13" s="1052"/>
      <c r="AK13" s="1052"/>
      <c r="AL13" s="1052"/>
      <c r="AM13" s="1052"/>
      <c r="AN13" s="1052"/>
      <c r="AO13" s="1052"/>
      <c r="AP13" s="1052"/>
      <c r="AQ13" s="1052"/>
      <c r="AR13" s="1052"/>
      <c r="AS13" s="1052"/>
      <c r="AT13" s="1052"/>
      <c r="AU13" s="1052"/>
      <c r="AV13" s="1052"/>
      <c r="AW13" s="1052"/>
      <c r="AX13" s="1052"/>
      <c r="AY13" s="1052"/>
      <c r="AZ13" s="1052"/>
      <c r="BA13" s="1052"/>
      <c r="BB13" s="1052"/>
      <c r="BC13" s="1052"/>
      <c r="BD13" s="1052"/>
      <c r="BE13" s="1052"/>
      <c r="BF13" s="1052"/>
      <c r="BG13" s="1052"/>
      <c r="BH13" s="1052"/>
      <c r="BI13" s="1052"/>
      <c r="BJ13" s="1052"/>
      <c r="BK13" s="1052"/>
      <c r="BL13" s="1052"/>
      <c r="BM13" s="1052"/>
      <c r="BN13" s="1052"/>
      <c r="BO13" s="1052"/>
      <c r="BP13" s="1052"/>
      <c r="BQ13" s="1052"/>
      <c r="BR13" s="1052"/>
      <c r="BS13" s="1052"/>
      <c r="BT13" s="1052"/>
      <c r="BU13" s="1052"/>
      <c r="BV13" s="1052"/>
      <c r="BW13" s="1052"/>
      <c r="BX13" s="1052"/>
      <c r="BY13" s="1052"/>
      <c r="BZ13" s="1052"/>
      <c r="CA13" s="1052"/>
      <c r="CB13" s="1052"/>
      <c r="CC13" s="1052"/>
      <c r="CD13" s="1052"/>
      <c r="CE13" s="1052"/>
      <c r="CF13" s="1052"/>
      <c r="CG13" s="1052"/>
      <c r="CH13" s="1052"/>
      <c r="CI13" s="1052"/>
      <c r="CJ13" s="1052"/>
      <c r="CK13" s="1052"/>
      <c r="CL13" s="1052"/>
      <c r="CM13" s="1052"/>
      <c r="CN13" s="1052"/>
      <c r="CO13" s="1052"/>
      <c r="CP13" s="1052"/>
      <c r="CQ13" s="1052"/>
      <c r="CR13" s="1052"/>
      <c r="CS13" s="1052"/>
      <c r="CT13" s="1052"/>
      <c r="CU13" s="1052"/>
      <c r="CV13" s="1052"/>
      <c r="CW13" s="1052"/>
      <c r="CX13" s="1052"/>
      <c r="CY13" s="1052"/>
      <c r="CZ13" s="1052"/>
      <c r="DA13" s="1052"/>
      <c r="DB13" s="1052"/>
      <c r="DC13" s="1052"/>
      <c r="DD13" s="1052"/>
      <c r="DE13" s="1052"/>
      <c r="DF13" s="1052"/>
      <c r="DG13" s="1052"/>
      <c r="DH13" s="1052"/>
      <c r="DI13" s="1052"/>
      <c r="DJ13" s="1052"/>
      <c r="DK13" s="1052"/>
      <c r="DL13" s="1052"/>
      <c r="DM13" s="1052"/>
      <c r="DN13" s="1052"/>
      <c r="DO13" s="1052"/>
      <c r="DP13" s="1052"/>
      <c r="DQ13" s="1052"/>
      <c r="DR13" s="1052"/>
      <c r="DS13" s="1052"/>
      <c r="DT13" s="1052"/>
      <c r="DU13" s="1052"/>
      <c r="DV13" s="1052"/>
      <c r="DW13" s="1052"/>
      <c r="DX13" s="1052"/>
      <c r="DY13" s="1052"/>
      <c r="DZ13" s="1052"/>
      <c r="EA13" s="1052"/>
      <c r="EB13" s="1052"/>
      <c r="EC13" s="1052"/>
      <c r="ED13" s="1052"/>
      <c r="EE13" s="1052"/>
      <c r="EF13" s="1052"/>
      <c r="EG13" s="1052"/>
      <c r="EH13" s="1052"/>
      <c r="EI13" s="1052"/>
      <c r="EJ13" s="1052"/>
      <c r="EK13" s="1052"/>
      <c r="EL13" s="1052"/>
      <c r="EM13" s="1052"/>
      <c r="EN13" s="1052"/>
      <c r="EO13" s="1052"/>
      <c r="EP13" s="1052"/>
      <c r="EQ13" s="1052"/>
      <c r="ER13" s="1052"/>
      <c r="ES13" s="1052"/>
      <c r="ET13" s="1052"/>
      <c r="EU13" s="1052"/>
      <c r="EV13" s="1052"/>
      <c r="EW13" s="1141"/>
      <c r="EX13" s="1141"/>
      <c r="EY13" s="1141"/>
      <c r="EZ13" s="1141"/>
      <c r="FA13" s="1141"/>
      <c r="FB13" s="1141"/>
      <c r="FC13" s="1141"/>
      <c r="FD13" s="1141"/>
      <c r="FE13" s="1141"/>
      <c r="FF13" s="1141"/>
      <c r="FG13" s="1141"/>
      <c r="FH13" s="1141"/>
    </row>
    <row r="14" spans="1:164" s="7" customFormat="1" ht="12.75" customHeight="1">
      <c r="A14" s="994" t="s">
        <v>1479</v>
      </c>
      <c r="B14" s="1083">
        <v>1</v>
      </c>
      <c r="C14" s="1083">
        <v>1</v>
      </c>
      <c r="D14" s="1084">
        <v>0</v>
      </c>
      <c r="E14" s="1085">
        <v>1</v>
      </c>
      <c r="F14" s="1075">
        <f ca="1">INDIRECT("'" &amp; $C$82 &amp; "'!C47")</f>
        <v>0</v>
      </c>
      <c r="G14" s="1077">
        <f t="shared" ref="G14:G30" ca="1" si="0">$F14*B14</f>
        <v>0</v>
      </c>
      <c r="H14" s="1078">
        <f t="shared" ref="H14:H30" ca="1" si="1">$F14*C14</f>
        <v>0</v>
      </c>
      <c r="I14" s="1078">
        <f t="shared" ref="I14:I30" ca="1" si="2">$F14*D14</f>
        <v>0</v>
      </c>
      <c r="J14" s="1079">
        <f t="shared" ref="J14:J30" ca="1" si="3">$F14*E14</f>
        <v>0</v>
      </c>
      <c r="K14" s="52"/>
      <c r="L14" s="57"/>
      <c r="M14" s="57"/>
      <c r="N14" s="1022"/>
      <c r="O14" s="1022"/>
      <c r="P14" s="1022"/>
      <c r="Q14" s="1022"/>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row>
    <row r="15" spans="1:164" s="7" customFormat="1" ht="12.75" customHeight="1">
      <c r="A15" s="996" t="s">
        <v>1480</v>
      </c>
      <c r="B15" s="1083">
        <v>1</v>
      </c>
      <c r="C15" s="1083">
        <v>1</v>
      </c>
      <c r="D15" s="1084">
        <v>0</v>
      </c>
      <c r="E15" s="1085">
        <v>1</v>
      </c>
      <c r="F15" s="1086">
        <f ca="1">INDIRECT("'" &amp; $C$82 &amp; "'!C48")</f>
        <v>0</v>
      </c>
      <c r="G15" s="1088">
        <f t="shared" ca="1" si="0"/>
        <v>0</v>
      </c>
      <c r="H15" s="1081">
        <f t="shared" ca="1" si="1"/>
        <v>0</v>
      </c>
      <c r="I15" s="1081">
        <f t="shared" ca="1" si="2"/>
        <v>0</v>
      </c>
      <c r="J15" s="1082">
        <f t="shared" ca="1" si="3"/>
        <v>0</v>
      </c>
      <c r="K15" s="57"/>
      <c r="L15" s="57"/>
      <c r="M15" s="57"/>
      <c r="N15" s="1022"/>
      <c r="O15" s="1022"/>
      <c r="P15" s="1022"/>
      <c r="Q15" s="1022"/>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row>
    <row r="16" spans="1:164" s="7" customFormat="1" ht="12.75" customHeight="1">
      <c r="A16" s="996" t="s">
        <v>1481</v>
      </c>
      <c r="B16" s="1083">
        <v>1</v>
      </c>
      <c r="C16" s="1083">
        <v>1</v>
      </c>
      <c r="D16" s="1084">
        <v>0</v>
      </c>
      <c r="E16" s="1085">
        <v>1</v>
      </c>
      <c r="F16" s="1086">
        <f ca="1">INDIRECT("'" &amp; $C$82 &amp; "'!C49")</f>
        <v>0</v>
      </c>
      <c r="G16" s="1088">
        <f t="shared" ca="1" si="0"/>
        <v>0</v>
      </c>
      <c r="H16" s="1081">
        <f t="shared" ca="1" si="1"/>
        <v>0</v>
      </c>
      <c r="I16" s="1081">
        <f t="shared" ca="1" si="2"/>
        <v>0</v>
      </c>
      <c r="J16" s="1082">
        <f t="shared" ca="1" si="3"/>
        <v>0</v>
      </c>
      <c r="K16" s="57"/>
      <c r="L16" s="57"/>
      <c r="M16" s="57"/>
      <c r="N16" s="1022"/>
      <c r="O16" s="1022"/>
      <c r="P16" s="1022"/>
      <c r="Q16" s="1022"/>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row>
    <row r="17" spans="1:152" s="7" customFormat="1" ht="12.75" customHeight="1">
      <c r="A17" s="996" t="s">
        <v>1482</v>
      </c>
      <c r="B17" s="1083">
        <v>1</v>
      </c>
      <c r="C17" s="1083">
        <v>1</v>
      </c>
      <c r="D17" s="1084">
        <v>0</v>
      </c>
      <c r="E17" s="1085">
        <v>1</v>
      </c>
      <c r="F17" s="1086">
        <f ca="1">INDIRECT("'" &amp; $C$82 &amp; "'!C50")</f>
        <v>0</v>
      </c>
      <c r="G17" s="1088">
        <f t="shared" ca="1" si="0"/>
        <v>0</v>
      </c>
      <c r="H17" s="1081">
        <f t="shared" ca="1" si="1"/>
        <v>0</v>
      </c>
      <c r="I17" s="1081">
        <f t="shared" ca="1" si="2"/>
        <v>0</v>
      </c>
      <c r="J17" s="1082">
        <f t="shared" ca="1" si="3"/>
        <v>0</v>
      </c>
      <c r="K17" s="57"/>
      <c r="L17" s="57"/>
      <c r="M17" s="57"/>
      <c r="N17" s="1022"/>
      <c r="O17" s="1022"/>
      <c r="P17" s="1022"/>
      <c r="Q17" s="1022"/>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row>
    <row r="18" spans="1:152" s="7" customFormat="1" ht="12.75" customHeight="1">
      <c r="A18" s="996" t="s">
        <v>1483</v>
      </c>
      <c r="B18" s="1083">
        <v>1</v>
      </c>
      <c r="C18" s="1083">
        <v>1</v>
      </c>
      <c r="D18" s="1084">
        <v>0</v>
      </c>
      <c r="E18" s="1085">
        <v>1</v>
      </c>
      <c r="F18" s="1086">
        <f ca="1">INDIRECT("'" &amp; $C$82 &amp; "'!C51")</f>
        <v>0</v>
      </c>
      <c r="G18" s="1088">
        <f t="shared" ca="1" si="0"/>
        <v>0</v>
      </c>
      <c r="H18" s="1081">
        <f t="shared" ca="1" si="1"/>
        <v>0</v>
      </c>
      <c r="I18" s="1081">
        <f t="shared" ca="1" si="2"/>
        <v>0</v>
      </c>
      <c r="J18" s="1082">
        <f t="shared" ca="1" si="3"/>
        <v>0</v>
      </c>
      <c r="K18" s="57"/>
      <c r="L18" s="57"/>
      <c r="M18" s="57"/>
      <c r="N18" s="1022"/>
      <c r="O18" s="1022"/>
      <c r="P18" s="1022"/>
      <c r="Q18" s="1022"/>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row>
    <row r="19" spans="1:152" s="7" customFormat="1" ht="12.75" customHeight="1">
      <c r="A19" s="996" t="s">
        <v>1484</v>
      </c>
      <c r="B19" s="1083">
        <v>1</v>
      </c>
      <c r="C19" s="1083">
        <v>1</v>
      </c>
      <c r="D19" s="1084">
        <v>1</v>
      </c>
      <c r="E19" s="1085">
        <v>1</v>
      </c>
      <c r="F19" s="1086">
        <f ca="1">INDIRECT("'" &amp; $C$82 &amp; "'!C52")</f>
        <v>0</v>
      </c>
      <c r="G19" s="1088">
        <f t="shared" ca="1" si="0"/>
        <v>0</v>
      </c>
      <c r="H19" s="1081">
        <f t="shared" ca="1" si="1"/>
        <v>0</v>
      </c>
      <c r="I19" s="1081">
        <f t="shared" ca="1" si="2"/>
        <v>0</v>
      </c>
      <c r="J19" s="1082">
        <f t="shared" ca="1" si="3"/>
        <v>0</v>
      </c>
      <c r="K19" s="57"/>
      <c r="L19" s="57"/>
      <c r="M19" s="57"/>
      <c r="N19" s="1022"/>
      <c r="O19" s="1022"/>
      <c r="P19" s="1022"/>
      <c r="Q19" s="1022"/>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row>
    <row r="20" spans="1:152" s="147" customFormat="1" ht="12.75" customHeight="1">
      <c r="A20" s="996" t="s">
        <v>1485</v>
      </c>
      <c r="B20" s="1083">
        <v>1</v>
      </c>
      <c r="C20" s="1083">
        <v>1</v>
      </c>
      <c r="D20" s="1084">
        <v>1</v>
      </c>
      <c r="E20" s="1085">
        <v>1</v>
      </c>
      <c r="F20" s="1086">
        <f ca="1">INDIRECT("'" &amp; $C$82 &amp; "'!C53")</f>
        <v>0</v>
      </c>
      <c r="G20" s="1088">
        <f t="shared" ca="1" si="0"/>
        <v>0</v>
      </c>
      <c r="H20" s="1081">
        <f t="shared" ca="1" si="1"/>
        <v>0</v>
      </c>
      <c r="I20" s="1081">
        <f t="shared" ca="1" si="2"/>
        <v>0</v>
      </c>
      <c r="J20" s="1082">
        <f t="shared" ca="1" si="3"/>
        <v>0</v>
      </c>
      <c r="K20" s="57"/>
      <c r="L20" s="57"/>
      <c r="M20" s="57"/>
      <c r="N20" s="1022"/>
      <c r="O20" s="1022"/>
      <c r="P20" s="1022"/>
      <c r="Q20" s="1022"/>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row>
    <row r="21" spans="1:152" s="7" customFormat="1" ht="12.75" customHeight="1">
      <c r="A21" s="996" t="s">
        <v>1486</v>
      </c>
      <c r="B21" s="1083">
        <v>1</v>
      </c>
      <c r="C21" s="1083">
        <v>1</v>
      </c>
      <c r="D21" s="1084">
        <v>1</v>
      </c>
      <c r="E21" s="1085">
        <v>1</v>
      </c>
      <c r="F21" s="1086">
        <f ca="1">INDIRECT("'" &amp; $C$82 &amp; "'!C54")</f>
        <v>0</v>
      </c>
      <c r="G21" s="1088">
        <f t="shared" ca="1" si="0"/>
        <v>0</v>
      </c>
      <c r="H21" s="1081">
        <f t="shared" ca="1" si="1"/>
        <v>0</v>
      </c>
      <c r="I21" s="1081">
        <f t="shared" ca="1" si="2"/>
        <v>0</v>
      </c>
      <c r="J21" s="1082">
        <f t="shared" ca="1" si="3"/>
        <v>0</v>
      </c>
      <c r="K21" s="57"/>
      <c r="L21" s="57"/>
      <c r="M21" s="57"/>
      <c r="N21" s="1022"/>
      <c r="O21" s="1022"/>
      <c r="P21" s="1022"/>
      <c r="Q21" s="1022"/>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row>
    <row r="22" spans="1:152" s="7" customFormat="1" ht="12.75" customHeight="1">
      <c r="A22" s="996" t="s">
        <v>1487</v>
      </c>
      <c r="B22" s="1083">
        <v>1</v>
      </c>
      <c r="C22" s="1083">
        <v>1</v>
      </c>
      <c r="D22" s="1084">
        <v>1</v>
      </c>
      <c r="E22" s="1085">
        <v>1</v>
      </c>
      <c r="F22" s="1086">
        <f ca="1">INDIRECT("'" &amp; $C$82 &amp; "'!C55")</f>
        <v>0</v>
      </c>
      <c r="G22" s="1088">
        <f t="shared" ca="1" si="0"/>
        <v>0</v>
      </c>
      <c r="H22" s="1081">
        <f t="shared" ca="1" si="1"/>
        <v>0</v>
      </c>
      <c r="I22" s="1081">
        <f t="shared" ca="1" si="2"/>
        <v>0</v>
      </c>
      <c r="J22" s="1082">
        <f t="shared" ca="1" si="3"/>
        <v>0</v>
      </c>
      <c r="K22" s="57"/>
      <c r="L22" s="57"/>
      <c r="M22" s="57"/>
      <c r="N22" s="1022"/>
      <c r="O22" s="1022"/>
      <c r="P22" s="1022"/>
      <c r="Q22" s="1022"/>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row>
    <row r="23" spans="1:152" s="7" customFormat="1" ht="12.75" customHeight="1">
      <c r="A23" s="996" t="s">
        <v>1488</v>
      </c>
      <c r="B23" s="1083">
        <v>1</v>
      </c>
      <c r="C23" s="1083">
        <v>1</v>
      </c>
      <c r="D23" s="1084">
        <v>1</v>
      </c>
      <c r="E23" s="1085">
        <v>1</v>
      </c>
      <c r="F23" s="1086">
        <f ca="1">INDIRECT("'" &amp; $C$82 &amp; "'!C56")</f>
        <v>0</v>
      </c>
      <c r="G23" s="1088">
        <f t="shared" ca="1" si="0"/>
        <v>0</v>
      </c>
      <c r="H23" s="1081">
        <f t="shared" ca="1" si="1"/>
        <v>0</v>
      </c>
      <c r="I23" s="1081">
        <f t="shared" ca="1" si="2"/>
        <v>0</v>
      </c>
      <c r="J23" s="1082">
        <f t="shared" ca="1" si="3"/>
        <v>0</v>
      </c>
      <c r="K23" s="57"/>
      <c r="L23" s="57"/>
      <c r="M23" s="57"/>
      <c r="N23" s="1022"/>
      <c r="O23" s="1022"/>
      <c r="P23" s="1022"/>
      <c r="Q23" s="1022"/>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row>
    <row r="24" spans="1:152" s="7" customFormat="1" ht="12.75" customHeight="1">
      <c r="A24" s="996" t="s">
        <v>1489</v>
      </c>
      <c r="B24" s="1083">
        <v>1</v>
      </c>
      <c r="C24" s="1083">
        <v>1</v>
      </c>
      <c r="D24" s="1084">
        <v>1</v>
      </c>
      <c r="E24" s="1085">
        <v>1</v>
      </c>
      <c r="F24" s="1086">
        <f ca="1">INDIRECT("'" &amp; $C$82 &amp; "'!C57")</f>
        <v>0</v>
      </c>
      <c r="G24" s="1088">
        <f t="shared" ca="1" si="0"/>
        <v>0</v>
      </c>
      <c r="H24" s="1081">
        <f t="shared" ca="1" si="1"/>
        <v>0</v>
      </c>
      <c r="I24" s="1081">
        <f t="shared" ca="1" si="2"/>
        <v>0</v>
      </c>
      <c r="J24" s="1082">
        <f t="shared" ca="1" si="3"/>
        <v>0</v>
      </c>
      <c r="K24" s="57"/>
      <c r="L24" s="57"/>
      <c r="M24" s="57"/>
      <c r="N24" s="1022"/>
      <c r="O24" s="1022"/>
      <c r="P24" s="1022"/>
      <c r="Q24" s="1022"/>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row>
    <row r="25" spans="1:152" s="147" customFormat="1" ht="12.75" customHeight="1">
      <c r="A25" s="996" t="s">
        <v>1490</v>
      </c>
      <c r="B25" s="1083">
        <v>1</v>
      </c>
      <c r="C25" s="1083">
        <v>1</v>
      </c>
      <c r="D25" s="1084">
        <v>1</v>
      </c>
      <c r="E25" s="1085">
        <v>1</v>
      </c>
      <c r="F25" s="1086">
        <f ca="1">INDIRECT("'" &amp; $C$82 &amp; "'!C58")</f>
        <v>0</v>
      </c>
      <c r="G25" s="1088">
        <f t="shared" ca="1" si="0"/>
        <v>0</v>
      </c>
      <c r="H25" s="1081">
        <f t="shared" ca="1" si="1"/>
        <v>0</v>
      </c>
      <c r="I25" s="1081">
        <f t="shared" ca="1" si="2"/>
        <v>0</v>
      </c>
      <c r="J25" s="1082">
        <f t="shared" ca="1" si="3"/>
        <v>0</v>
      </c>
      <c r="K25" s="57"/>
      <c r="L25" s="57"/>
      <c r="M25" s="57"/>
      <c r="N25" s="1022"/>
      <c r="O25" s="1022"/>
      <c r="P25" s="1022"/>
      <c r="Q25" s="1022"/>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row>
    <row r="26" spans="1:152" s="7" customFormat="1" ht="12.75" customHeight="1">
      <c r="A26" s="998" t="s">
        <v>1491</v>
      </c>
      <c r="B26" s="1083">
        <v>1</v>
      </c>
      <c r="C26" s="1083">
        <v>1</v>
      </c>
      <c r="D26" s="1084">
        <v>1</v>
      </c>
      <c r="E26" s="1085">
        <v>1</v>
      </c>
      <c r="F26" s="1086">
        <f ca="1">INDIRECT("'" &amp; $C$82 &amp; "'!C59")</f>
        <v>0</v>
      </c>
      <c r="G26" s="1088">
        <f t="shared" ca="1" si="0"/>
        <v>0</v>
      </c>
      <c r="H26" s="1081">
        <f t="shared" ca="1" si="1"/>
        <v>0</v>
      </c>
      <c r="I26" s="1081">
        <f t="shared" ca="1" si="2"/>
        <v>0</v>
      </c>
      <c r="J26" s="1082">
        <f t="shared" ca="1" si="3"/>
        <v>0</v>
      </c>
      <c r="K26" s="57"/>
      <c r="L26" s="57"/>
      <c r="M26" s="57"/>
      <c r="N26" s="1022"/>
      <c r="O26" s="1022"/>
      <c r="P26" s="1022"/>
      <c r="Q26" s="1022"/>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row>
    <row r="27" spans="1:152" s="147" customFormat="1" ht="12.75" customHeight="1">
      <c r="A27" s="998" t="s">
        <v>1492</v>
      </c>
      <c r="B27" s="1083">
        <v>1</v>
      </c>
      <c r="C27" s="1083">
        <v>1</v>
      </c>
      <c r="D27" s="1084">
        <v>1</v>
      </c>
      <c r="E27" s="1085">
        <v>1</v>
      </c>
      <c r="F27" s="1086">
        <f ca="1">INDIRECT("'" &amp; $C$82 &amp; "'!C60")</f>
        <v>0</v>
      </c>
      <c r="G27" s="1088">
        <f t="shared" ca="1" si="0"/>
        <v>0</v>
      </c>
      <c r="H27" s="1081">
        <f t="shared" ca="1" si="1"/>
        <v>0</v>
      </c>
      <c r="I27" s="1081">
        <f t="shared" ca="1" si="2"/>
        <v>0</v>
      </c>
      <c r="J27" s="1082">
        <f t="shared" ca="1" si="3"/>
        <v>0</v>
      </c>
      <c r="K27" s="57"/>
      <c r="L27" s="57"/>
      <c r="M27" s="57"/>
      <c r="N27" s="1022"/>
      <c r="O27" s="1022"/>
      <c r="P27" s="1022"/>
      <c r="Q27" s="1022"/>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row>
    <row r="28" spans="1:152" s="7" customFormat="1" ht="12.75" customHeight="1">
      <c r="A28" s="998" t="s">
        <v>1493</v>
      </c>
      <c r="B28" s="1083">
        <v>1</v>
      </c>
      <c r="C28" s="1083">
        <v>1</v>
      </c>
      <c r="D28" s="1084">
        <v>0</v>
      </c>
      <c r="E28" s="1085">
        <v>1</v>
      </c>
      <c r="F28" s="1086">
        <f ca="1">INDIRECT("'" &amp; $C$82 &amp; "'!C61")</f>
        <v>0</v>
      </c>
      <c r="G28" s="1088">
        <f t="shared" ca="1" si="0"/>
        <v>0</v>
      </c>
      <c r="H28" s="1081">
        <f t="shared" ca="1" si="1"/>
        <v>0</v>
      </c>
      <c r="I28" s="1081">
        <f t="shared" ca="1" si="2"/>
        <v>0</v>
      </c>
      <c r="J28" s="1082">
        <f t="shared" ca="1" si="3"/>
        <v>0</v>
      </c>
      <c r="K28" s="57"/>
      <c r="L28" s="57"/>
      <c r="M28" s="57"/>
      <c r="N28" s="1022"/>
      <c r="O28" s="1022"/>
      <c r="P28" s="1022"/>
      <c r="Q28" s="1022"/>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row>
    <row r="29" spans="1:152" s="7" customFormat="1" ht="12.75" customHeight="1">
      <c r="A29" s="998"/>
      <c r="B29" s="1083">
        <v>0</v>
      </c>
      <c r="C29" s="1083">
        <v>0</v>
      </c>
      <c r="D29" s="1084">
        <v>0</v>
      </c>
      <c r="E29" s="1085">
        <v>0</v>
      </c>
      <c r="F29" s="1086">
        <f ca="1">INDIRECT("'" &amp; $C$82 &amp; "'!C62")</f>
        <v>0</v>
      </c>
      <c r="G29" s="1088">
        <f t="shared" ca="1" si="0"/>
        <v>0</v>
      </c>
      <c r="H29" s="1081">
        <f t="shared" ca="1" si="1"/>
        <v>0</v>
      </c>
      <c r="I29" s="1081">
        <f t="shared" ca="1" si="2"/>
        <v>0</v>
      </c>
      <c r="J29" s="1082">
        <f t="shared" ca="1" si="3"/>
        <v>0</v>
      </c>
      <c r="K29" s="57"/>
      <c r="L29" s="57"/>
      <c r="M29" s="57"/>
      <c r="N29" s="1022"/>
      <c r="O29" s="1022"/>
      <c r="P29" s="1022"/>
      <c r="Q29" s="1022"/>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row>
    <row r="30" spans="1:152" s="7" customFormat="1" ht="12.75" customHeight="1">
      <c r="A30" s="998"/>
      <c r="B30" s="1083">
        <v>0</v>
      </c>
      <c r="C30" s="1083">
        <v>0</v>
      </c>
      <c r="D30" s="1084">
        <v>0</v>
      </c>
      <c r="E30" s="1085">
        <v>0</v>
      </c>
      <c r="F30" s="1086">
        <f ca="1">INDIRECT("'" &amp; $C$82 &amp; "'!C63")</f>
        <v>0</v>
      </c>
      <c r="G30" s="1088">
        <f t="shared" ca="1" si="0"/>
        <v>0</v>
      </c>
      <c r="H30" s="1081">
        <f t="shared" ca="1" si="1"/>
        <v>0</v>
      </c>
      <c r="I30" s="1081">
        <f t="shared" ca="1" si="2"/>
        <v>0</v>
      </c>
      <c r="J30" s="1082">
        <f t="shared" ca="1" si="3"/>
        <v>0</v>
      </c>
      <c r="K30" s="57"/>
      <c r="L30" s="57"/>
      <c r="M30" s="57"/>
      <c r="N30" s="1022"/>
      <c r="O30" s="1022"/>
      <c r="P30" s="1022"/>
      <c r="Q30" s="1022"/>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row>
    <row r="31" spans="1:152" s="7" customFormat="1" ht="12.75" customHeight="1">
      <c r="A31" s="152" t="s">
        <v>849</v>
      </c>
      <c r="B31" s="1089"/>
      <c r="C31" s="1089"/>
      <c r="D31" s="1090"/>
      <c r="E31" s="1091"/>
      <c r="F31" s="1092"/>
      <c r="G31" s="1094"/>
      <c r="H31" s="1095"/>
      <c r="I31" s="1095"/>
      <c r="J31" s="1096"/>
      <c r="K31" s="57"/>
      <c r="L31" s="57"/>
      <c r="M31" s="57"/>
      <c r="N31" s="1022"/>
      <c r="O31" s="1022"/>
      <c r="P31" s="1022"/>
      <c r="Q31" s="1022"/>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row>
    <row r="32" spans="1:152" s="7" customFormat="1" ht="12.75" customHeight="1">
      <c r="A32" s="998" t="s">
        <v>1494</v>
      </c>
      <c r="B32" s="1083">
        <v>10</v>
      </c>
      <c r="C32" s="1083">
        <v>10</v>
      </c>
      <c r="D32" s="1084">
        <v>1</v>
      </c>
      <c r="E32" s="1085">
        <v>1</v>
      </c>
      <c r="F32" s="1086">
        <f ca="1">INDIRECT("'" &amp; $C$82 &amp; "'!C65")</f>
        <v>0</v>
      </c>
      <c r="G32" s="1088">
        <f t="shared" ref="G32:J36" ca="1" si="4">$F32*B32</f>
        <v>0</v>
      </c>
      <c r="H32" s="1081">
        <f t="shared" ca="1" si="4"/>
        <v>0</v>
      </c>
      <c r="I32" s="1081">
        <f t="shared" ca="1" si="4"/>
        <v>0</v>
      </c>
      <c r="J32" s="1082">
        <f t="shared" ca="1" si="4"/>
        <v>0</v>
      </c>
      <c r="K32" s="57"/>
      <c r="L32" s="57"/>
      <c r="M32" s="57"/>
      <c r="N32" s="1022"/>
      <c r="O32" s="1022"/>
      <c r="P32" s="1022"/>
      <c r="Q32" s="1022"/>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row>
    <row r="33" spans="1:152" s="7" customFormat="1" ht="12.75" customHeight="1">
      <c r="A33" s="998" t="s">
        <v>1495</v>
      </c>
      <c r="B33" s="1083">
        <v>10</v>
      </c>
      <c r="C33" s="1083">
        <v>10</v>
      </c>
      <c r="D33" s="1084">
        <v>1</v>
      </c>
      <c r="E33" s="1085">
        <v>1</v>
      </c>
      <c r="F33" s="1086">
        <f ca="1">INDIRECT("'" &amp; $C$82 &amp; "'!C66")</f>
        <v>0</v>
      </c>
      <c r="G33" s="1088">
        <f t="shared" ca="1" si="4"/>
        <v>0</v>
      </c>
      <c r="H33" s="1081">
        <f t="shared" ca="1" si="4"/>
        <v>0</v>
      </c>
      <c r="I33" s="1081">
        <f t="shared" ca="1" si="4"/>
        <v>0</v>
      </c>
      <c r="J33" s="1082">
        <f t="shared" ca="1" si="4"/>
        <v>0</v>
      </c>
      <c r="K33" s="57"/>
      <c r="L33" s="57"/>
      <c r="M33" s="57"/>
      <c r="N33" s="1022"/>
      <c r="O33" s="1022"/>
      <c r="P33" s="1022"/>
      <c r="Q33" s="1022"/>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row>
    <row r="34" spans="1:152" s="7" customFormat="1" ht="12.75" customHeight="1">
      <c r="A34" s="998" t="s">
        <v>1496</v>
      </c>
      <c r="B34" s="1083">
        <v>3</v>
      </c>
      <c r="C34" s="1083">
        <v>3</v>
      </c>
      <c r="D34" s="1084">
        <v>1</v>
      </c>
      <c r="E34" s="1085">
        <v>1</v>
      </c>
      <c r="F34" s="1086">
        <f ca="1">INDIRECT("'" &amp; $C$82 &amp; "'!C67")</f>
        <v>0</v>
      </c>
      <c r="G34" s="1088">
        <f t="shared" ca="1" si="4"/>
        <v>0</v>
      </c>
      <c r="H34" s="1081">
        <f t="shared" ca="1" si="4"/>
        <v>0</v>
      </c>
      <c r="I34" s="1081">
        <f t="shared" ca="1" si="4"/>
        <v>0</v>
      </c>
      <c r="J34" s="1082">
        <f t="shared" ca="1" si="4"/>
        <v>0</v>
      </c>
      <c r="K34" s="57"/>
      <c r="L34" s="57"/>
      <c r="M34" s="57"/>
      <c r="N34" s="1022"/>
      <c r="O34" s="1022"/>
      <c r="P34" s="1022"/>
      <c r="Q34" s="1022"/>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row>
    <row r="35" spans="1:152" s="7" customFormat="1" ht="12.75" customHeight="1">
      <c r="A35" s="998" t="s">
        <v>1497</v>
      </c>
      <c r="B35" s="1083">
        <v>3</v>
      </c>
      <c r="C35" s="1083">
        <v>3</v>
      </c>
      <c r="D35" s="1084">
        <v>1</v>
      </c>
      <c r="E35" s="1085">
        <v>1</v>
      </c>
      <c r="F35" s="1086">
        <f ca="1">INDIRECT("'" &amp; $C$82 &amp; "'!C68")</f>
        <v>0</v>
      </c>
      <c r="G35" s="1088">
        <f t="shared" ca="1" si="4"/>
        <v>0</v>
      </c>
      <c r="H35" s="1081">
        <f t="shared" ca="1" si="4"/>
        <v>0</v>
      </c>
      <c r="I35" s="1081">
        <f t="shared" ca="1" si="4"/>
        <v>0</v>
      </c>
      <c r="J35" s="1082">
        <f t="shared" ca="1" si="4"/>
        <v>0</v>
      </c>
      <c r="K35" s="57"/>
      <c r="L35" s="57"/>
      <c r="M35" s="57"/>
      <c r="N35" s="1022"/>
      <c r="O35" s="1022"/>
      <c r="P35" s="1022"/>
      <c r="Q35" s="1022"/>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row>
    <row r="36" spans="1:152" s="147" customFormat="1" ht="12.75" customHeight="1">
      <c r="A36" s="998" t="s">
        <v>1498</v>
      </c>
      <c r="B36" s="1083">
        <v>3</v>
      </c>
      <c r="C36" s="1083">
        <v>3</v>
      </c>
      <c r="D36" s="1084">
        <v>1</v>
      </c>
      <c r="E36" s="1085">
        <v>1</v>
      </c>
      <c r="F36" s="1086">
        <f ca="1">INDIRECT("'" &amp; $C$82 &amp; "'!C69")</f>
        <v>0</v>
      </c>
      <c r="G36" s="1088">
        <f t="shared" ca="1" si="4"/>
        <v>0</v>
      </c>
      <c r="H36" s="1081">
        <f t="shared" ca="1" si="4"/>
        <v>0</v>
      </c>
      <c r="I36" s="1081">
        <f t="shared" ca="1" si="4"/>
        <v>0</v>
      </c>
      <c r="J36" s="1082">
        <f t="shared" ca="1" si="4"/>
        <v>0</v>
      </c>
      <c r="K36" s="57"/>
      <c r="L36" s="57"/>
      <c r="M36" s="57"/>
      <c r="N36" s="1022"/>
      <c r="O36" s="1022"/>
      <c r="P36" s="1022"/>
      <c r="Q36" s="1022"/>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row>
    <row r="37" spans="1:152" s="7" customFormat="1" ht="12.75" customHeight="1">
      <c r="A37" s="996"/>
      <c r="B37" s="1083">
        <v>0</v>
      </c>
      <c r="C37" s="1083">
        <v>0</v>
      </c>
      <c r="D37" s="1084">
        <v>0</v>
      </c>
      <c r="E37" s="1085">
        <v>0</v>
      </c>
      <c r="F37" s="1086">
        <f ca="1">INDIRECT("'" &amp; $C$82 &amp; "'!C70")</f>
        <v>0</v>
      </c>
      <c r="G37" s="1088">
        <f t="shared" ref="G37:J38" ca="1" si="5">$F37*B37</f>
        <v>0</v>
      </c>
      <c r="H37" s="1081">
        <f t="shared" ca="1" si="5"/>
        <v>0</v>
      </c>
      <c r="I37" s="1081">
        <f t="shared" ca="1" si="5"/>
        <v>0</v>
      </c>
      <c r="J37" s="1082">
        <f t="shared" ca="1" si="5"/>
        <v>0</v>
      </c>
      <c r="K37" s="57"/>
      <c r="L37" s="57"/>
      <c r="M37" s="57"/>
      <c r="N37" s="1022"/>
      <c r="O37" s="1022"/>
      <c r="P37" s="1022"/>
      <c r="Q37" s="1022"/>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row>
    <row r="38" spans="1:152" s="7" customFormat="1" ht="12.75" customHeight="1">
      <c r="A38" s="996"/>
      <c r="B38" s="1083">
        <v>0</v>
      </c>
      <c r="C38" s="1083">
        <v>0</v>
      </c>
      <c r="D38" s="1084">
        <v>0</v>
      </c>
      <c r="E38" s="1085">
        <v>0</v>
      </c>
      <c r="F38" s="1086">
        <f ca="1">INDIRECT("'" &amp; $C$82 &amp; "'!C71")</f>
        <v>0</v>
      </c>
      <c r="G38" s="1088">
        <f t="shared" ca="1" si="5"/>
        <v>0</v>
      </c>
      <c r="H38" s="1081">
        <f t="shared" ca="1" si="5"/>
        <v>0</v>
      </c>
      <c r="I38" s="1081">
        <f t="shared" ca="1" si="5"/>
        <v>0</v>
      </c>
      <c r="J38" s="1082">
        <f t="shared" ca="1" si="5"/>
        <v>0</v>
      </c>
      <c r="K38" s="57"/>
      <c r="L38" s="57"/>
      <c r="M38" s="57"/>
      <c r="N38" s="1022"/>
      <c r="O38" s="1022"/>
      <c r="P38" s="1022"/>
      <c r="Q38" s="1022"/>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row>
    <row r="39" spans="1:152" s="7" customFormat="1" ht="12.75" customHeight="1">
      <c r="A39" s="152" t="s">
        <v>855</v>
      </c>
      <c r="B39" s="1089"/>
      <c r="C39" s="1089"/>
      <c r="D39" s="1090"/>
      <c r="E39" s="1091"/>
      <c r="F39" s="1092"/>
      <c r="G39" s="1094"/>
      <c r="H39" s="1095"/>
      <c r="I39" s="1095"/>
      <c r="J39" s="1096"/>
      <c r="K39" s="57"/>
      <c r="L39" s="57"/>
      <c r="M39" s="57"/>
      <c r="N39" s="1022"/>
      <c r="O39" s="1022"/>
      <c r="P39" s="1022"/>
      <c r="Q39" s="1022"/>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row>
    <row r="40" spans="1:152" s="7" customFormat="1" ht="12.75" customHeight="1">
      <c r="A40" s="996" t="s">
        <v>1499</v>
      </c>
      <c r="B40" s="1083">
        <v>1</v>
      </c>
      <c r="C40" s="1083">
        <v>1</v>
      </c>
      <c r="D40" s="1084">
        <v>1</v>
      </c>
      <c r="E40" s="1085">
        <v>1</v>
      </c>
      <c r="F40" s="1086">
        <f ca="1">INDIRECT("'" &amp; $C$82 &amp; "'!C73")</f>
        <v>0</v>
      </c>
      <c r="G40" s="1088">
        <f ca="1">$F40*B40</f>
        <v>0</v>
      </c>
      <c r="H40" s="1081">
        <f ca="1">$F40*C40</f>
        <v>0</v>
      </c>
      <c r="I40" s="1081">
        <f ca="1">$F40*D40</f>
        <v>0</v>
      </c>
      <c r="J40" s="1082">
        <f ca="1">$F40*E40</f>
        <v>0</v>
      </c>
      <c r="K40" s="57"/>
      <c r="L40" s="57"/>
      <c r="M40" s="57"/>
      <c r="N40" s="1022"/>
      <c r="O40" s="1022"/>
      <c r="P40" s="1022"/>
      <c r="Q40" s="1022"/>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row>
    <row r="41" spans="1:152" s="147" customFormat="1" ht="12.75" customHeight="1">
      <c r="A41" s="996" t="s">
        <v>1500</v>
      </c>
      <c r="B41" s="1083">
        <v>1</v>
      </c>
      <c r="C41" s="1083">
        <v>1</v>
      </c>
      <c r="D41" s="1084">
        <v>0</v>
      </c>
      <c r="E41" s="1085">
        <v>1</v>
      </c>
      <c r="F41" s="1086">
        <f ca="1">INDIRECT("'" &amp; $C$82 &amp; "'!C74")</f>
        <v>0</v>
      </c>
      <c r="G41" s="1088">
        <f t="shared" ref="G41:J46" ca="1" si="6">$F41*B41</f>
        <v>0</v>
      </c>
      <c r="H41" s="1081">
        <f t="shared" ca="1" si="6"/>
        <v>0</v>
      </c>
      <c r="I41" s="1081">
        <f t="shared" ca="1" si="6"/>
        <v>0</v>
      </c>
      <c r="J41" s="1082">
        <f t="shared" ca="1" si="6"/>
        <v>0</v>
      </c>
      <c r="K41" s="57"/>
      <c r="L41" s="57"/>
      <c r="M41" s="57"/>
      <c r="N41" s="1022"/>
      <c r="O41" s="1022"/>
      <c r="P41" s="1022"/>
      <c r="Q41" s="1022"/>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row>
    <row r="42" spans="1:152" s="7" customFormat="1" ht="12.75" customHeight="1">
      <c r="A42" s="996" t="s">
        <v>1501</v>
      </c>
      <c r="B42" s="1083">
        <v>1</v>
      </c>
      <c r="C42" s="1083">
        <v>1</v>
      </c>
      <c r="D42" s="1084">
        <v>1</v>
      </c>
      <c r="E42" s="1085">
        <v>1</v>
      </c>
      <c r="F42" s="1086">
        <f ca="1">INDIRECT("'" &amp; $C$82 &amp; "'!C75")</f>
        <v>0</v>
      </c>
      <c r="G42" s="1088">
        <f t="shared" ca="1" si="6"/>
        <v>0</v>
      </c>
      <c r="H42" s="1081">
        <f t="shared" ca="1" si="6"/>
        <v>0</v>
      </c>
      <c r="I42" s="1081">
        <f t="shared" ca="1" si="6"/>
        <v>0</v>
      </c>
      <c r="J42" s="1082">
        <f t="shared" ca="1" si="6"/>
        <v>0</v>
      </c>
      <c r="K42" s="57"/>
      <c r="L42" s="57"/>
      <c r="M42" s="57"/>
      <c r="N42" s="1022"/>
      <c r="O42" s="1022"/>
      <c r="P42" s="1022"/>
      <c r="Q42" s="1022"/>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row>
    <row r="43" spans="1:152" s="7" customFormat="1" ht="12.75" customHeight="1">
      <c r="A43" s="996" t="s">
        <v>1502</v>
      </c>
      <c r="B43" s="1083">
        <v>1</v>
      </c>
      <c r="C43" s="1083">
        <v>1</v>
      </c>
      <c r="D43" s="1084">
        <v>0</v>
      </c>
      <c r="E43" s="1085">
        <v>1</v>
      </c>
      <c r="F43" s="1086">
        <f ca="1">INDIRECT("'" &amp; $C$82 &amp; "'!C76")</f>
        <v>0</v>
      </c>
      <c r="G43" s="1088">
        <f t="shared" ca="1" si="6"/>
        <v>0</v>
      </c>
      <c r="H43" s="1081">
        <f t="shared" ca="1" si="6"/>
        <v>0</v>
      </c>
      <c r="I43" s="1081">
        <f t="shared" ca="1" si="6"/>
        <v>0</v>
      </c>
      <c r="J43" s="1082">
        <f t="shared" ca="1" si="6"/>
        <v>0</v>
      </c>
      <c r="K43" s="57"/>
      <c r="L43" s="57"/>
      <c r="M43" s="57"/>
      <c r="N43" s="1022"/>
      <c r="O43" s="1022"/>
      <c r="P43" s="1022"/>
      <c r="Q43" s="1022"/>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row>
    <row r="44" spans="1:152" s="147" customFormat="1" ht="12.75" customHeight="1">
      <c r="A44" s="996" t="s">
        <v>1503</v>
      </c>
      <c r="B44" s="1083">
        <v>1</v>
      </c>
      <c r="C44" s="1083">
        <v>1</v>
      </c>
      <c r="D44" s="1084">
        <v>0</v>
      </c>
      <c r="E44" s="1085">
        <v>1</v>
      </c>
      <c r="F44" s="1086">
        <f ca="1">INDIRECT("'" &amp; $C$82 &amp; "'!C77")</f>
        <v>0</v>
      </c>
      <c r="G44" s="1088">
        <f t="shared" ca="1" si="6"/>
        <v>0</v>
      </c>
      <c r="H44" s="1081">
        <f t="shared" ca="1" si="6"/>
        <v>0</v>
      </c>
      <c r="I44" s="1081">
        <f t="shared" ca="1" si="6"/>
        <v>0</v>
      </c>
      <c r="J44" s="1082">
        <f t="shared" ca="1" si="6"/>
        <v>0</v>
      </c>
      <c r="K44" s="57"/>
      <c r="L44" s="57"/>
      <c r="M44" s="57"/>
      <c r="N44" s="1022"/>
      <c r="O44" s="1022"/>
      <c r="P44" s="1022"/>
      <c r="Q44" s="1022"/>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row>
    <row r="45" spans="1:152" s="7" customFormat="1" ht="12.75" customHeight="1">
      <c r="A45" s="996" t="s">
        <v>1504</v>
      </c>
      <c r="B45" s="1083">
        <v>1</v>
      </c>
      <c r="C45" s="1083">
        <v>1</v>
      </c>
      <c r="D45" s="1084">
        <v>1</v>
      </c>
      <c r="E45" s="1085">
        <v>1</v>
      </c>
      <c r="F45" s="1086">
        <f ca="1">INDIRECT("'" &amp; $C$82 &amp; "'!C78")</f>
        <v>0</v>
      </c>
      <c r="G45" s="1088">
        <f t="shared" ca="1" si="6"/>
        <v>0</v>
      </c>
      <c r="H45" s="1081">
        <f t="shared" ca="1" si="6"/>
        <v>0</v>
      </c>
      <c r="I45" s="1081">
        <f t="shared" ca="1" si="6"/>
        <v>0</v>
      </c>
      <c r="J45" s="1082">
        <f t="shared" ca="1" si="6"/>
        <v>0</v>
      </c>
      <c r="K45" s="57"/>
      <c r="L45" s="57"/>
      <c r="M45" s="57"/>
      <c r="N45" s="1022"/>
      <c r="O45" s="1022"/>
      <c r="P45" s="1022"/>
      <c r="Q45" s="1022"/>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row>
    <row r="46" spans="1:152" s="7" customFormat="1" ht="12.75" customHeight="1">
      <c r="A46" s="996"/>
      <c r="B46" s="1083">
        <v>0</v>
      </c>
      <c r="C46" s="1083">
        <v>0</v>
      </c>
      <c r="D46" s="1084">
        <v>0</v>
      </c>
      <c r="E46" s="1085">
        <v>0</v>
      </c>
      <c r="F46" s="1086">
        <f ca="1">INDIRECT("'" &amp; $C$82 &amp; "'!C79")</f>
        <v>0</v>
      </c>
      <c r="G46" s="1088">
        <f t="shared" ca="1" si="6"/>
        <v>0</v>
      </c>
      <c r="H46" s="1081">
        <f t="shared" ca="1" si="6"/>
        <v>0</v>
      </c>
      <c r="I46" s="1081">
        <f t="shared" ca="1" si="6"/>
        <v>0</v>
      </c>
      <c r="J46" s="1082">
        <f t="shared" ca="1" si="6"/>
        <v>0</v>
      </c>
      <c r="K46" s="57"/>
      <c r="L46" s="57"/>
      <c r="M46" s="57"/>
      <c r="N46" s="1022"/>
      <c r="O46" s="1022"/>
      <c r="P46" s="1022"/>
      <c r="Q46" s="1022"/>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row>
    <row r="47" spans="1:152" s="7" customFormat="1" ht="12.75" customHeight="1">
      <c r="A47" s="152" t="s">
        <v>857</v>
      </c>
      <c r="B47" s="1089"/>
      <c r="C47" s="1089"/>
      <c r="D47" s="1090"/>
      <c r="E47" s="1091"/>
      <c r="F47" s="1092"/>
      <c r="G47" s="1094"/>
      <c r="H47" s="1095"/>
      <c r="I47" s="1095"/>
      <c r="J47" s="1096"/>
      <c r="K47" s="57"/>
      <c r="L47" s="57"/>
      <c r="M47" s="57"/>
      <c r="N47" s="1022"/>
      <c r="O47" s="1022"/>
      <c r="P47" s="1022"/>
      <c r="Q47" s="1022"/>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row>
    <row r="48" spans="1:152" s="7" customFormat="1" ht="12.75" customHeight="1">
      <c r="A48" s="996" t="s">
        <v>1505</v>
      </c>
      <c r="B48" s="1083">
        <v>12</v>
      </c>
      <c r="C48" s="1083">
        <v>12</v>
      </c>
      <c r="D48" s="1084">
        <v>1</v>
      </c>
      <c r="E48" s="1085">
        <v>1</v>
      </c>
      <c r="F48" s="1086">
        <f ca="1">INDIRECT("'" &amp; $C$82 &amp; "'!C81")</f>
        <v>0</v>
      </c>
      <c r="G48" s="1088">
        <f t="shared" ref="G48:G58" ca="1" si="7">$F48*B48</f>
        <v>0</v>
      </c>
      <c r="H48" s="1081">
        <f t="shared" ref="H48:H58" ca="1" si="8">$F48*C48</f>
        <v>0</v>
      </c>
      <c r="I48" s="1081">
        <f t="shared" ref="I48:I58" ca="1" si="9">$F48*D48</f>
        <v>0</v>
      </c>
      <c r="J48" s="1082">
        <f t="shared" ref="J48:J58" ca="1" si="10">$F48*E48</f>
        <v>0</v>
      </c>
      <c r="K48" s="57"/>
      <c r="L48" s="57"/>
      <c r="M48" s="57"/>
      <c r="N48" s="1022"/>
      <c r="O48" s="1022"/>
      <c r="P48" s="1022"/>
      <c r="Q48" s="1022"/>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row>
    <row r="49" spans="1:152" s="7" customFormat="1" ht="12.75" customHeight="1">
      <c r="A49" s="996" t="s">
        <v>1506</v>
      </c>
      <c r="B49" s="1083">
        <v>2</v>
      </c>
      <c r="C49" s="1083">
        <v>2</v>
      </c>
      <c r="D49" s="1084">
        <v>1</v>
      </c>
      <c r="E49" s="1085">
        <v>1</v>
      </c>
      <c r="F49" s="1086">
        <f ca="1">INDIRECT("'" &amp; $C$82 &amp; "'!C82")</f>
        <v>0</v>
      </c>
      <c r="G49" s="1088">
        <f t="shared" ca="1" si="7"/>
        <v>0</v>
      </c>
      <c r="H49" s="1081">
        <f t="shared" ca="1" si="8"/>
        <v>0</v>
      </c>
      <c r="I49" s="1081">
        <f t="shared" ca="1" si="9"/>
        <v>0</v>
      </c>
      <c r="J49" s="1082">
        <f t="shared" ca="1" si="10"/>
        <v>0</v>
      </c>
      <c r="K49" s="57"/>
      <c r="L49" s="57"/>
      <c r="M49" s="57"/>
      <c r="N49" s="1022"/>
      <c r="O49" s="1022"/>
      <c r="P49" s="1022"/>
      <c r="Q49" s="1022"/>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row>
    <row r="50" spans="1:152" s="7" customFormat="1" ht="12.75" customHeight="1">
      <c r="A50" s="996" t="s">
        <v>1507</v>
      </c>
      <c r="B50" s="1083">
        <v>2</v>
      </c>
      <c r="C50" s="1083">
        <v>2</v>
      </c>
      <c r="D50" s="1084">
        <v>1</v>
      </c>
      <c r="E50" s="1085">
        <v>1</v>
      </c>
      <c r="F50" s="1086">
        <f ca="1">INDIRECT("'" &amp; $C$82 &amp; "'!C83")</f>
        <v>0</v>
      </c>
      <c r="G50" s="1088">
        <f t="shared" ca="1" si="7"/>
        <v>0</v>
      </c>
      <c r="H50" s="1081">
        <f t="shared" ca="1" si="8"/>
        <v>0</v>
      </c>
      <c r="I50" s="1081">
        <f t="shared" ca="1" si="9"/>
        <v>0</v>
      </c>
      <c r="J50" s="1082">
        <f t="shared" ca="1" si="10"/>
        <v>0</v>
      </c>
      <c r="K50" s="57"/>
      <c r="L50" s="57"/>
      <c r="M50" s="57"/>
      <c r="N50" s="1022"/>
      <c r="O50" s="1022"/>
      <c r="P50" s="1022"/>
      <c r="Q50" s="1022"/>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row>
    <row r="51" spans="1:152" s="7" customFormat="1" ht="12.75" customHeight="1">
      <c r="A51" s="996" t="s">
        <v>1508</v>
      </c>
      <c r="B51" s="1083">
        <v>3</v>
      </c>
      <c r="C51" s="1083">
        <v>3</v>
      </c>
      <c r="D51" s="1084">
        <v>1</v>
      </c>
      <c r="E51" s="1085">
        <v>1</v>
      </c>
      <c r="F51" s="1086">
        <f ca="1">INDIRECT("'" &amp; $C$82 &amp; "'!C84")</f>
        <v>0</v>
      </c>
      <c r="G51" s="1088">
        <f t="shared" ca="1" si="7"/>
        <v>0</v>
      </c>
      <c r="H51" s="1081">
        <f t="shared" ca="1" si="8"/>
        <v>0</v>
      </c>
      <c r="I51" s="1081">
        <f t="shared" ca="1" si="9"/>
        <v>0</v>
      </c>
      <c r="J51" s="1082">
        <f t="shared" ca="1" si="10"/>
        <v>0</v>
      </c>
      <c r="K51" s="57"/>
      <c r="L51" s="57"/>
      <c r="M51" s="57"/>
      <c r="N51" s="1022"/>
      <c r="O51" s="1022"/>
      <c r="P51" s="1022"/>
      <c r="Q51" s="1022"/>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row>
    <row r="52" spans="1:152" s="7" customFormat="1" ht="12.75" customHeight="1">
      <c r="A52" s="996" t="s">
        <v>1509</v>
      </c>
      <c r="B52" s="1083">
        <v>3</v>
      </c>
      <c r="C52" s="1083">
        <v>3</v>
      </c>
      <c r="D52" s="1084">
        <v>1</v>
      </c>
      <c r="E52" s="1085">
        <v>1</v>
      </c>
      <c r="F52" s="1086">
        <f ca="1">INDIRECT("'" &amp; $C$82 &amp; "'!C85")</f>
        <v>0</v>
      </c>
      <c r="G52" s="1088">
        <f t="shared" ca="1" si="7"/>
        <v>0</v>
      </c>
      <c r="H52" s="1081">
        <f t="shared" ca="1" si="8"/>
        <v>0</v>
      </c>
      <c r="I52" s="1081">
        <f t="shared" ca="1" si="9"/>
        <v>0</v>
      </c>
      <c r="J52" s="1082">
        <f t="shared" ca="1" si="10"/>
        <v>0</v>
      </c>
      <c r="K52" s="57"/>
      <c r="L52" s="57"/>
      <c r="M52" s="57"/>
      <c r="N52" s="1022"/>
      <c r="O52" s="1022"/>
      <c r="P52" s="1022"/>
      <c r="Q52" s="1022"/>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row>
    <row r="53" spans="1:152" s="147" customFormat="1" ht="12.75" customHeight="1">
      <c r="A53" s="996" t="s">
        <v>1510</v>
      </c>
      <c r="B53" s="1083">
        <v>3</v>
      </c>
      <c r="C53" s="1083">
        <v>3</v>
      </c>
      <c r="D53" s="1084">
        <v>1</v>
      </c>
      <c r="E53" s="1085">
        <v>1</v>
      </c>
      <c r="F53" s="1086">
        <f ca="1">INDIRECT("'" &amp; $C$82 &amp; "'!C86")</f>
        <v>0</v>
      </c>
      <c r="G53" s="1088">
        <f t="shared" ca="1" si="7"/>
        <v>0</v>
      </c>
      <c r="H53" s="1081">
        <f t="shared" ca="1" si="8"/>
        <v>0</v>
      </c>
      <c r="I53" s="1081">
        <f t="shared" ca="1" si="9"/>
        <v>0</v>
      </c>
      <c r="J53" s="1082">
        <f t="shared" ca="1" si="10"/>
        <v>0</v>
      </c>
      <c r="K53" s="57"/>
      <c r="L53" s="57"/>
      <c r="M53" s="57"/>
      <c r="N53" s="1022"/>
      <c r="O53" s="1022"/>
      <c r="P53" s="1022"/>
      <c r="Q53" s="1022"/>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row>
    <row r="54" spans="1:152" s="7" customFormat="1" ht="12.75" customHeight="1">
      <c r="A54" s="998" t="s">
        <v>1511</v>
      </c>
      <c r="B54" s="1083">
        <v>2</v>
      </c>
      <c r="C54" s="1083">
        <v>2</v>
      </c>
      <c r="D54" s="1084">
        <v>1</v>
      </c>
      <c r="E54" s="1085">
        <v>1</v>
      </c>
      <c r="F54" s="1086">
        <f ca="1">INDIRECT("'" &amp; $C$82 &amp; "'!C87")</f>
        <v>0</v>
      </c>
      <c r="G54" s="1088">
        <f t="shared" ca="1" si="7"/>
        <v>0</v>
      </c>
      <c r="H54" s="1081">
        <f t="shared" ca="1" si="8"/>
        <v>0</v>
      </c>
      <c r="I54" s="1081">
        <f t="shared" ca="1" si="9"/>
        <v>0</v>
      </c>
      <c r="J54" s="1082">
        <f t="shared" ca="1" si="10"/>
        <v>0</v>
      </c>
      <c r="K54" s="57"/>
      <c r="L54" s="57"/>
      <c r="M54" s="57"/>
      <c r="N54" s="1022"/>
      <c r="O54" s="1022"/>
      <c r="P54" s="1022"/>
      <c r="Q54" s="1022"/>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row>
    <row r="55" spans="1:152" s="7" customFormat="1" ht="12.75" customHeight="1">
      <c r="A55" s="998" t="s">
        <v>1512</v>
      </c>
      <c r="B55" s="1098">
        <v>2</v>
      </c>
      <c r="C55" s="1098">
        <v>2</v>
      </c>
      <c r="D55" s="1099">
        <v>1</v>
      </c>
      <c r="E55" s="1100">
        <v>1</v>
      </c>
      <c r="F55" s="1086">
        <f ca="1">INDIRECT("'" &amp; $C$82 &amp; "'!C88")</f>
        <v>0</v>
      </c>
      <c r="G55" s="1088">
        <f t="shared" ca="1" si="7"/>
        <v>0</v>
      </c>
      <c r="H55" s="1081">
        <f t="shared" ca="1" si="8"/>
        <v>0</v>
      </c>
      <c r="I55" s="1081">
        <f t="shared" ca="1" si="9"/>
        <v>0</v>
      </c>
      <c r="J55" s="1082">
        <f t="shared" ca="1" si="10"/>
        <v>0</v>
      </c>
      <c r="K55" s="57"/>
      <c r="L55" s="57"/>
      <c r="M55" s="57"/>
      <c r="N55" s="1022"/>
      <c r="O55" s="1022"/>
      <c r="P55" s="1022"/>
      <c r="Q55" s="1022"/>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row>
    <row r="56" spans="1:152" s="7" customFormat="1" ht="12.75" customHeight="1">
      <c r="A56" s="998" t="s">
        <v>1513</v>
      </c>
      <c r="B56" s="1083">
        <v>2</v>
      </c>
      <c r="C56" s="1083">
        <v>2</v>
      </c>
      <c r="D56" s="1084">
        <v>1</v>
      </c>
      <c r="E56" s="1085">
        <v>1</v>
      </c>
      <c r="F56" s="1086">
        <f ca="1">INDIRECT("'" &amp; $C$82 &amp; "'!C89")</f>
        <v>0</v>
      </c>
      <c r="G56" s="1088">
        <f t="shared" ca="1" si="7"/>
        <v>0</v>
      </c>
      <c r="H56" s="1081">
        <f t="shared" ca="1" si="8"/>
        <v>0</v>
      </c>
      <c r="I56" s="1081">
        <f t="shared" ca="1" si="9"/>
        <v>0</v>
      </c>
      <c r="J56" s="1082">
        <f t="shared" ca="1" si="10"/>
        <v>0</v>
      </c>
      <c r="K56" s="57"/>
      <c r="L56" s="57"/>
      <c r="M56" s="57"/>
      <c r="N56" s="1022"/>
      <c r="O56" s="1022"/>
      <c r="P56" s="1022"/>
      <c r="Q56" s="1022"/>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row>
    <row r="57" spans="1:152" s="7" customFormat="1" ht="12.75" customHeight="1">
      <c r="A57" s="998" t="s">
        <v>1514</v>
      </c>
      <c r="B57" s="1083">
        <v>1</v>
      </c>
      <c r="C57" s="1083">
        <v>1</v>
      </c>
      <c r="D57" s="1084">
        <v>1</v>
      </c>
      <c r="E57" s="1085">
        <v>0</v>
      </c>
      <c r="F57" s="1086">
        <f ca="1">INDIRECT("'" &amp; $C$82 &amp; "'!C90")</f>
        <v>0</v>
      </c>
      <c r="G57" s="1088">
        <f t="shared" ca="1" si="7"/>
        <v>0</v>
      </c>
      <c r="H57" s="1081">
        <f t="shared" ca="1" si="8"/>
        <v>0</v>
      </c>
      <c r="I57" s="1081">
        <f t="shared" ca="1" si="9"/>
        <v>0</v>
      </c>
      <c r="J57" s="1082">
        <f t="shared" ca="1" si="10"/>
        <v>0</v>
      </c>
      <c r="K57" s="57"/>
      <c r="L57" s="57"/>
      <c r="M57" s="57"/>
      <c r="N57" s="1022"/>
      <c r="O57" s="1022"/>
      <c r="P57" s="1022"/>
      <c r="Q57" s="1022"/>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row>
    <row r="58" spans="1:152" s="147" customFormat="1" ht="12.75" customHeight="1">
      <c r="A58" s="998"/>
      <c r="B58" s="1083">
        <v>0</v>
      </c>
      <c r="C58" s="1083">
        <v>0</v>
      </c>
      <c r="D58" s="1084">
        <v>0</v>
      </c>
      <c r="E58" s="1085">
        <v>0</v>
      </c>
      <c r="F58" s="1086">
        <f ca="1">INDIRECT("'" &amp; $C$82 &amp; "'!C91")</f>
        <v>0</v>
      </c>
      <c r="G58" s="1088">
        <f t="shared" ca="1" si="7"/>
        <v>0</v>
      </c>
      <c r="H58" s="1081">
        <f t="shared" ca="1" si="8"/>
        <v>0</v>
      </c>
      <c r="I58" s="1081">
        <f t="shared" ca="1" si="9"/>
        <v>0</v>
      </c>
      <c r="J58" s="1082">
        <f t="shared" ca="1" si="10"/>
        <v>0</v>
      </c>
      <c r="K58" s="57"/>
      <c r="L58" s="57"/>
      <c r="M58" s="57"/>
      <c r="N58" s="1022"/>
      <c r="O58" s="1022"/>
      <c r="P58" s="1022"/>
      <c r="Q58" s="1022"/>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row>
    <row r="59" spans="1:152" s="7" customFormat="1" ht="12.75" customHeight="1">
      <c r="A59" s="152" t="s">
        <v>867</v>
      </c>
      <c r="B59" s="1089"/>
      <c r="C59" s="1089"/>
      <c r="D59" s="1090"/>
      <c r="E59" s="1091"/>
      <c r="F59" s="1092"/>
      <c r="G59" s="1094"/>
      <c r="H59" s="1095"/>
      <c r="I59" s="1095"/>
      <c r="J59" s="1096"/>
      <c r="K59" s="57"/>
      <c r="L59" s="57"/>
      <c r="M59" s="57"/>
      <c r="N59" s="1022"/>
      <c r="O59" s="1022"/>
      <c r="P59" s="1022"/>
      <c r="Q59" s="1022"/>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row>
    <row r="60" spans="1:152" s="7" customFormat="1" ht="12.75" customHeight="1">
      <c r="A60" s="996" t="s">
        <v>1533</v>
      </c>
      <c r="B60" s="1083">
        <v>8</v>
      </c>
      <c r="C60" s="1083">
        <v>8</v>
      </c>
      <c r="D60" s="1084">
        <v>1</v>
      </c>
      <c r="E60" s="1085">
        <v>1</v>
      </c>
      <c r="F60" s="1086">
        <f ca="1">INDIRECT("'" &amp; $C$82 &amp; "'!C93")</f>
        <v>0</v>
      </c>
      <c r="G60" s="1088">
        <f ca="1">IF($F60&gt;0,$F60*($B60+($F61/$F60)*$B61),0)</f>
        <v>0</v>
      </c>
      <c r="H60" s="1081">
        <f ca="1">IF($F60&gt;0,$F60*($C60+($F61/$F60)*$C61),0)</f>
        <v>0</v>
      </c>
      <c r="I60" s="1081">
        <f ca="1">IF($F60&gt;0,$F60*($D60+($F61/$F60)*$D61),0)</f>
        <v>0</v>
      </c>
      <c r="J60" s="1082">
        <f ca="1">IF($F60&gt;0,$F60*($E60+($F61/$F60)*$E61),0)</f>
        <v>0</v>
      </c>
      <c r="K60" s="57"/>
      <c r="L60" s="57"/>
      <c r="M60" s="57"/>
      <c r="N60" s="1022"/>
      <c r="O60" s="1022"/>
      <c r="P60" s="1022"/>
      <c r="Q60" s="1022"/>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row>
    <row r="61" spans="1:152" s="7" customFormat="1" ht="12.75" customHeight="1">
      <c r="A61" s="996" t="s">
        <v>1516</v>
      </c>
      <c r="B61" s="1083">
        <v>0</v>
      </c>
      <c r="C61" s="1083">
        <v>0</v>
      </c>
      <c r="D61" s="1084">
        <v>0</v>
      </c>
      <c r="E61" s="1085">
        <v>1</v>
      </c>
      <c r="F61" s="1086">
        <f ca="1">INDIRECT("'" &amp; $C$82 &amp; "'!C94")</f>
        <v>0</v>
      </c>
      <c r="G61" s="1088">
        <f>0</f>
        <v>0</v>
      </c>
      <c r="H61" s="1081">
        <f>0</f>
        <v>0</v>
      </c>
      <c r="I61" s="1081">
        <f>0</f>
        <v>0</v>
      </c>
      <c r="J61" s="1082">
        <f>0</f>
        <v>0</v>
      </c>
      <c r="K61" s="57"/>
      <c r="L61" s="57"/>
      <c r="M61" s="57"/>
      <c r="N61" s="1022"/>
      <c r="O61" s="1022"/>
      <c r="P61" s="1022"/>
      <c r="Q61" s="1022"/>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row>
    <row r="62" spans="1:152" s="7" customFormat="1" ht="12.75" customHeight="1">
      <c r="A62" s="996" t="s">
        <v>1517</v>
      </c>
      <c r="B62" s="1083">
        <v>2</v>
      </c>
      <c r="C62" s="1083">
        <v>2</v>
      </c>
      <c r="D62" s="1084">
        <v>0</v>
      </c>
      <c r="E62" s="1085">
        <v>0</v>
      </c>
      <c r="F62" s="1086">
        <f ca="1">INDIRECT("'" &amp; $C$82 &amp; "'!C95")</f>
        <v>0</v>
      </c>
      <c r="G62" s="1088">
        <f t="shared" ref="G62:J67" ca="1" si="11">$F62*B62</f>
        <v>0</v>
      </c>
      <c r="H62" s="1081">
        <f t="shared" ca="1" si="11"/>
        <v>0</v>
      </c>
      <c r="I62" s="1081">
        <f t="shared" ca="1" si="11"/>
        <v>0</v>
      </c>
      <c r="J62" s="1082">
        <f t="shared" ca="1" si="11"/>
        <v>0</v>
      </c>
      <c r="K62" s="57"/>
      <c r="L62" s="57"/>
      <c r="M62" s="57"/>
      <c r="N62" s="1022"/>
      <c r="O62" s="1022"/>
      <c r="P62" s="1022"/>
      <c r="Q62" s="1022"/>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row>
    <row r="63" spans="1:152" s="7" customFormat="1" ht="12.75" customHeight="1">
      <c r="A63" s="996"/>
      <c r="B63" s="1083">
        <v>0</v>
      </c>
      <c r="C63" s="1083">
        <v>0</v>
      </c>
      <c r="D63" s="1084">
        <v>0</v>
      </c>
      <c r="E63" s="1085">
        <v>0</v>
      </c>
      <c r="F63" s="1086">
        <f ca="1">INDIRECT("'" &amp; $C$82 &amp; "'!C96")</f>
        <v>0</v>
      </c>
      <c r="G63" s="1088">
        <f t="shared" ca="1" si="11"/>
        <v>0</v>
      </c>
      <c r="H63" s="1081">
        <f t="shared" ca="1" si="11"/>
        <v>0</v>
      </c>
      <c r="I63" s="1081">
        <f t="shared" ca="1" si="11"/>
        <v>0</v>
      </c>
      <c r="J63" s="1082">
        <f t="shared" ca="1" si="11"/>
        <v>0</v>
      </c>
      <c r="K63" s="57"/>
      <c r="L63" s="57"/>
      <c r="M63" s="57"/>
      <c r="N63" s="1022"/>
      <c r="O63" s="1022"/>
      <c r="P63" s="1022"/>
      <c r="Q63" s="1022"/>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row>
    <row r="64" spans="1:152" s="7" customFormat="1" ht="12.75" customHeight="1">
      <c r="A64" s="996"/>
      <c r="B64" s="1083">
        <v>0</v>
      </c>
      <c r="C64" s="1083">
        <v>0</v>
      </c>
      <c r="D64" s="1084">
        <v>0</v>
      </c>
      <c r="E64" s="1085">
        <v>0</v>
      </c>
      <c r="F64" s="1086">
        <f ca="1">INDIRECT("'" &amp; $C$82 &amp; "'!C97")</f>
        <v>0</v>
      </c>
      <c r="G64" s="1088">
        <f t="shared" ca="1" si="11"/>
        <v>0</v>
      </c>
      <c r="H64" s="1081">
        <f t="shared" ca="1" si="11"/>
        <v>0</v>
      </c>
      <c r="I64" s="1081">
        <f t="shared" ca="1" si="11"/>
        <v>0</v>
      </c>
      <c r="J64" s="1082">
        <f t="shared" ca="1" si="11"/>
        <v>0</v>
      </c>
      <c r="K64" s="57"/>
      <c r="L64" s="57"/>
      <c r="M64" s="57"/>
      <c r="N64" s="1022"/>
      <c r="O64" s="1022"/>
      <c r="P64" s="1022"/>
      <c r="Q64" s="1022"/>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row>
    <row r="65" spans="1:152" s="7" customFormat="1" ht="12.75" customHeight="1">
      <c r="A65" s="996"/>
      <c r="B65" s="1083">
        <v>0</v>
      </c>
      <c r="C65" s="1083">
        <v>0</v>
      </c>
      <c r="D65" s="1084">
        <v>0</v>
      </c>
      <c r="E65" s="1085">
        <v>0</v>
      </c>
      <c r="F65" s="1086">
        <f ca="1">INDIRECT("'" &amp; $C$82 &amp; "'!C98")</f>
        <v>0</v>
      </c>
      <c r="G65" s="1088">
        <f t="shared" ca="1" si="11"/>
        <v>0</v>
      </c>
      <c r="H65" s="1081">
        <f t="shared" ca="1" si="11"/>
        <v>0</v>
      </c>
      <c r="I65" s="1081">
        <f t="shared" ca="1" si="11"/>
        <v>0</v>
      </c>
      <c r="J65" s="1082">
        <f t="shared" ca="1" si="11"/>
        <v>0</v>
      </c>
      <c r="K65" s="57"/>
      <c r="L65" s="57"/>
      <c r="M65" s="57"/>
      <c r="N65" s="1022"/>
      <c r="O65" s="1022"/>
      <c r="P65" s="1022"/>
      <c r="Q65" s="1022"/>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row>
    <row r="66" spans="1:152" s="7" customFormat="1" ht="12.75" customHeight="1">
      <c r="A66" s="996"/>
      <c r="B66" s="1083">
        <v>0</v>
      </c>
      <c r="C66" s="1083">
        <v>0</v>
      </c>
      <c r="D66" s="1084">
        <v>0</v>
      </c>
      <c r="E66" s="1085">
        <v>0</v>
      </c>
      <c r="F66" s="1086">
        <f ca="1">INDIRECT("'" &amp; $C$82 &amp; "'!C99")</f>
        <v>0</v>
      </c>
      <c r="G66" s="1088">
        <f t="shared" ca="1" si="11"/>
        <v>0</v>
      </c>
      <c r="H66" s="1081">
        <f t="shared" ca="1" si="11"/>
        <v>0</v>
      </c>
      <c r="I66" s="1081">
        <f t="shared" ca="1" si="11"/>
        <v>0</v>
      </c>
      <c r="J66" s="1082">
        <f t="shared" ca="1" si="11"/>
        <v>0</v>
      </c>
      <c r="K66" s="57"/>
      <c r="L66" s="57"/>
      <c r="M66" s="57"/>
      <c r="N66" s="1022"/>
      <c r="O66" s="1022"/>
      <c r="P66" s="1022"/>
      <c r="Q66" s="1022"/>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row>
    <row r="67" spans="1:152" s="7" customFormat="1" ht="12.75" customHeight="1" thickBot="1">
      <c r="A67" s="1000"/>
      <c r="B67" s="1101">
        <v>0</v>
      </c>
      <c r="C67" s="1101">
        <v>0</v>
      </c>
      <c r="D67" s="1102">
        <v>0</v>
      </c>
      <c r="E67" s="1103">
        <v>0</v>
      </c>
      <c r="F67" s="1104">
        <f ca="1">INDIRECT("'" &amp; $C$82 &amp; "'!C100")</f>
        <v>0</v>
      </c>
      <c r="G67" s="1106">
        <f t="shared" ca="1" si="11"/>
        <v>0</v>
      </c>
      <c r="H67" s="1107">
        <f t="shared" ca="1" si="11"/>
        <v>0</v>
      </c>
      <c r="I67" s="1107">
        <f t="shared" ca="1" si="11"/>
        <v>0</v>
      </c>
      <c r="J67" s="1108">
        <f t="shared" ca="1" si="11"/>
        <v>0</v>
      </c>
      <c r="K67" s="57"/>
      <c r="L67" s="57"/>
      <c r="M67" s="57"/>
      <c r="N67" s="1022"/>
      <c r="O67" s="1022"/>
      <c r="P67" s="1022"/>
      <c r="Q67" s="1022"/>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row>
    <row r="68" spans="1:152" ht="15" customHeight="1" thickBot="1">
      <c r="A68" s="96"/>
      <c r="B68" s="96"/>
      <c r="C68" s="96"/>
      <c r="D68" s="96"/>
      <c r="E68" s="100"/>
      <c r="F68" s="77"/>
      <c r="G68" s="206"/>
      <c r="H68" s="207"/>
      <c r="I68" s="207"/>
    </row>
    <row r="69" spans="1:152">
      <c r="A69" s="155"/>
      <c r="B69" s="91"/>
      <c r="C69" s="91"/>
      <c r="D69" s="91"/>
      <c r="E69" s="91"/>
      <c r="F69" s="91"/>
      <c r="G69" s="91"/>
      <c r="H69" s="91"/>
      <c r="I69" s="91"/>
    </row>
    <row r="70" spans="1:152">
      <c r="A70" s="153" t="s">
        <v>958</v>
      </c>
      <c r="B70" s="91"/>
      <c r="C70" s="91"/>
      <c r="D70" s="91"/>
      <c r="E70" s="91"/>
      <c r="F70" s="91"/>
      <c r="G70" s="91"/>
      <c r="H70" s="91"/>
      <c r="I70" s="91"/>
    </row>
    <row r="71" spans="1:152" ht="15" customHeight="1">
      <c r="A71" s="155" t="s">
        <v>959</v>
      </c>
      <c r="B71" s="153"/>
      <c r="C71" s="153"/>
      <c r="D71" s="153"/>
      <c r="E71" s="153"/>
      <c r="F71" s="154"/>
      <c r="G71" s="154"/>
      <c r="H71" s="154"/>
      <c r="I71" s="154"/>
      <c r="J71" s="8"/>
      <c r="K71" s="30"/>
      <c r="L71" s="30"/>
    </row>
    <row r="72" spans="1:152" ht="15" customHeight="1">
      <c r="A72" s="155" t="s">
        <v>1350</v>
      </c>
      <c r="B72" s="153"/>
      <c r="C72" s="153"/>
      <c r="D72" s="153"/>
      <c r="E72" s="153"/>
      <c r="F72" s="154"/>
      <c r="G72" s="154"/>
      <c r="H72" s="154"/>
      <c r="I72" s="154"/>
      <c r="J72" s="8"/>
      <c r="K72" s="30"/>
      <c r="L72" s="30"/>
    </row>
    <row r="73" spans="1:152" ht="15" customHeight="1">
      <c r="A73" s="157"/>
      <c r="B73" s="153"/>
      <c r="C73" s="153"/>
      <c r="D73" s="153"/>
      <c r="E73" s="153"/>
      <c r="F73" s="154"/>
      <c r="G73" s="154"/>
      <c r="H73" s="154"/>
      <c r="I73" s="154"/>
      <c r="J73" s="8"/>
      <c r="K73" s="30"/>
      <c r="L73" s="30"/>
    </row>
    <row r="74" spans="1:152" ht="15" customHeight="1">
      <c r="A74" s="81"/>
      <c r="B74" s="81"/>
      <c r="C74" s="81"/>
      <c r="D74" s="81"/>
      <c r="E74" s="81"/>
      <c r="F74" s="30"/>
      <c r="G74" s="30"/>
      <c r="H74" s="30"/>
      <c r="I74" s="30"/>
      <c r="J74" s="8"/>
      <c r="K74" s="30"/>
      <c r="L74" s="30"/>
    </row>
    <row r="75" spans="1:152" ht="15" customHeight="1">
      <c r="A75" s="1315" t="s">
        <v>1403</v>
      </c>
      <c r="B75" s="1316"/>
      <c r="C75" s="1316"/>
      <c r="D75" s="1316"/>
      <c r="E75" s="1317"/>
      <c r="F75" s="27">
        <f ca="1">SUM(G14:G67)</f>
        <v>0</v>
      </c>
      <c r="G75" s="208"/>
      <c r="H75" s="30"/>
      <c r="I75" s="30"/>
      <c r="L75" s="59"/>
    </row>
    <row r="76" spans="1:152" ht="15" customHeight="1">
      <c r="A76" s="1315" t="s">
        <v>1404</v>
      </c>
      <c r="B76" s="1316"/>
      <c r="C76" s="1316"/>
      <c r="D76" s="1316"/>
      <c r="E76" s="1317"/>
      <c r="F76" s="28">
        <f ca="1">SUM(H14:H67)</f>
        <v>0</v>
      </c>
      <c r="G76" s="209"/>
      <c r="H76" s="59"/>
      <c r="I76" s="59"/>
      <c r="J76" s="8"/>
      <c r="K76" s="21"/>
    </row>
    <row r="77" spans="1:152" ht="15" customHeight="1">
      <c r="A77" s="1318" t="s">
        <v>1405</v>
      </c>
      <c r="B77" s="1319"/>
      <c r="C77" s="1319"/>
      <c r="D77" s="1319"/>
      <c r="E77" s="1320"/>
      <c r="F77" s="29">
        <f ca="1">SUM(I14:I67)</f>
        <v>0</v>
      </c>
      <c r="G77" s="208"/>
      <c r="H77" s="30"/>
      <c r="I77" s="30"/>
      <c r="K77" s="30"/>
      <c r="L77" s="30"/>
    </row>
    <row r="78" spans="1:152" ht="15" customHeight="1">
      <c r="A78" s="1315" t="s">
        <v>1406</v>
      </c>
      <c r="B78" s="1316"/>
      <c r="C78" s="1316"/>
      <c r="D78" s="1316"/>
      <c r="E78" s="1317"/>
      <c r="F78" s="31">
        <f ca="1">SUM(J14:J67)</f>
        <v>0</v>
      </c>
      <c r="G78" s="208"/>
      <c r="H78" s="30"/>
      <c r="I78" s="30"/>
      <c r="J78" s="8"/>
      <c r="K78" s="30"/>
      <c r="L78" s="30"/>
    </row>
    <row r="79" spans="1:152" ht="13.5" thickBot="1"/>
    <row r="80" spans="1:152" ht="16.5" thickBot="1">
      <c r="A80" s="32" t="s">
        <v>1081</v>
      </c>
      <c r="B80" s="32"/>
      <c r="C80" s="33"/>
      <c r="D80" s="33"/>
      <c r="E80" s="33"/>
      <c r="F80" s="33"/>
      <c r="G80" s="94"/>
      <c r="H80" s="94"/>
    </row>
    <row r="82" spans="1:164">
      <c r="A82" s="8" t="s">
        <v>1327</v>
      </c>
      <c r="C82" s="139" t="s">
        <v>1534</v>
      </c>
    </row>
    <row r="83" spans="1:164">
      <c r="A83" s="962" t="s">
        <v>1408</v>
      </c>
      <c r="C83" s="139">
        <f ca="1">IF(C84=1,MaxAKLoop_I,MaxAKLoopEx_I)</f>
        <v>128</v>
      </c>
      <c r="D83" s="963" t="s">
        <v>1090</v>
      </c>
      <c r="E83" t="s">
        <v>1093</v>
      </c>
    </row>
    <row r="84" spans="1:164">
      <c r="A84" s="962" t="s">
        <v>1535</v>
      </c>
      <c r="C84" s="139">
        <f ca="1">INDIRECT("'"&amp;$C$82&amp;"'!E41")</f>
        <v>1</v>
      </c>
      <c r="E84" s="139"/>
      <c r="F84" s="963"/>
    </row>
    <row r="85" spans="1:164">
      <c r="C85" s="962"/>
      <c r="E85" s="139"/>
      <c r="F85" s="963"/>
    </row>
    <row r="86" spans="1:164" ht="13.5" thickBot="1"/>
    <row r="87" spans="1:164" ht="16.5" thickBot="1">
      <c r="A87" s="32" t="s">
        <v>1409</v>
      </c>
      <c r="B87" s="32"/>
      <c r="C87" s="33"/>
      <c r="D87" s="33"/>
      <c r="E87" s="33"/>
      <c r="F87" s="33"/>
      <c r="G87" s="33"/>
      <c r="H87" s="33"/>
      <c r="I87" s="33"/>
      <c r="J87" s="34"/>
      <c r="K87" s="34"/>
      <c r="L87" s="34"/>
      <c r="M87" s="34"/>
    </row>
    <row r="88" spans="1:164" s="40" customFormat="1" ht="16.5" thickBot="1">
      <c r="A88" s="37"/>
      <c r="B88" s="37"/>
      <c r="C88" s="38"/>
      <c r="D88" s="38"/>
      <c r="E88" s="38"/>
      <c r="F88" s="38"/>
      <c r="G88" s="38"/>
      <c r="H88" s="38"/>
      <c r="I88" s="38"/>
      <c r="J88" s="39"/>
      <c r="K88" s="39"/>
      <c r="L88" s="39"/>
      <c r="M88" s="39"/>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row>
    <row r="89" spans="1:164">
      <c r="A89" s="41" t="s">
        <v>1410</v>
      </c>
      <c r="B89" s="42"/>
      <c r="C89" s="42"/>
      <c r="D89" s="42"/>
      <c r="E89" s="42"/>
      <c r="F89" s="42"/>
      <c r="G89" s="42"/>
      <c r="H89" s="42"/>
      <c r="I89" s="42"/>
      <c r="J89" s="42"/>
      <c r="K89" s="42"/>
      <c r="L89" s="42"/>
      <c r="M89" s="42"/>
      <c r="S89" s="43"/>
      <c r="T89" s="44"/>
      <c r="U89" s="44"/>
    </row>
    <row r="90" spans="1:164">
      <c r="A90" s="18"/>
      <c r="B90" s="18"/>
    </row>
    <row r="91" spans="1:164" s="7" customFormat="1" ht="12.75" customHeight="1">
      <c r="A91" s="1110" t="s">
        <v>1411</v>
      </c>
      <c r="B91" s="1110"/>
      <c r="C91" s="1111">
        <f ca="1">INDIRECT("'"&amp;$C$82&amp;"'!C119")</f>
        <v>1</v>
      </c>
      <c r="D91" s="57" t="s">
        <v>981</v>
      </c>
      <c r="E91" s="57"/>
      <c r="F91" s="1110" t="s">
        <v>1412</v>
      </c>
      <c r="G91" s="1110"/>
      <c r="H91" s="57"/>
      <c r="I91" s="1111">
        <f ca="1">INDIRECT("'" &amp; $C$82 &amp; "'!C120")</f>
        <v>1</v>
      </c>
      <c r="J91" s="57" t="s">
        <v>981</v>
      </c>
      <c r="K91" s="1110"/>
      <c r="L91" s="57"/>
      <c r="M91" s="57"/>
      <c r="N91" s="57"/>
      <c r="O91" s="57"/>
      <c r="P91" s="57"/>
      <c r="Q91" s="57"/>
      <c r="R91" s="57"/>
      <c r="S91" s="1112"/>
      <c r="T91" s="965"/>
      <c r="U91" s="965"/>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row>
    <row r="92" spans="1:164" s="7" customFormat="1" ht="12.75" customHeight="1">
      <c r="A92" s="57" t="s">
        <v>1413</v>
      </c>
      <c r="B92" s="57"/>
      <c r="C92" s="57"/>
      <c r="D92" s="57"/>
      <c r="E92" s="57"/>
      <c r="F92" s="57" t="s">
        <v>1413</v>
      </c>
      <c r="G92" s="57"/>
      <c r="H92" s="57"/>
      <c r="I92" s="57"/>
      <c r="J92" s="57"/>
      <c r="K92" s="57"/>
      <c r="L92" s="57"/>
      <c r="M92" s="57"/>
      <c r="N92" s="57"/>
      <c r="O92" s="57"/>
      <c r="P92" s="57"/>
      <c r="Q92" s="57"/>
      <c r="R92" s="57"/>
      <c r="S92" s="1112"/>
      <c r="T92" s="965"/>
      <c r="U92" s="965"/>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row>
    <row r="93" spans="1:164" s="7" customFormat="1">
      <c r="A93"/>
      <c r="B93"/>
      <c r="C93" s="57"/>
      <c r="D93" s="57"/>
      <c r="E93" s="57"/>
      <c r="F93" s="57"/>
      <c r="G93" s="57"/>
      <c r="H93" s="57"/>
      <c r="I93" s="57"/>
      <c r="J93" s="57"/>
      <c r="K93" s="57"/>
      <c r="L93" s="57"/>
      <c r="M93" s="57"/>
      <c r="N93" s="57"/>
      <c r="O93" s="57"/>
      <c r="P93" s="57"/>
      <c r="Q93" s="57"/>
      <c r="R93" s="57"/>
      <c r="S93" s="1113"/>
      <c r="T93" s="1113"/>
      <c r="U93" s="1113"/>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row>
    <row r="94" spans="1:164" s="7" customFormat="1" ht="12.75" customHeight="1">
      <c r="A94" s="6" t="s">
        <v>1536</v>
      </c>
      <c r="B94" s="57"/>
      <c r="C94" s="57"/>
      <c r="D94" s="57"/>
      <c r="E94" s="57"/>
      <c r="F94" s="57"/>
      <c r="G94" s="57"/>
      <c r="H94" s="57"/>
      <c r="I94" s="57"/>
      <c r="J94" s="57"/>
      <c r="K94" s="57"/>
      <c r="L94" s="57"/>
      <c r="M94" s="57"/>
      <c r="N94" s="57"/>
      <c r="O94" s="57"/>
      <c r="P94" s="57"/>
      <c r="Q94" s="968"/>
      <c r="R94" s="968"/>
      <c r="S94" s="1113"/>
      <c r="T94" s="1113"/>
      <c r="U94" s="1113"/>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57"/>
      <c r="EZ94" s="57"/>
      <c r="FA94" s="57"/>
      <c r="FB94" s="57"/>
      <c r="FC94" s="57"/>
      <c r="FD94" s="57"/>
      <c r="FE94" s="57"/>
      <c r="FF94" s="57"/>
      <c r="FG94" s="57"/>
      <c r="FH94" s="57"/>
    </row>
    <row r="95" spans="1:164" s="7" customFormat="1" ht="12.75" customHeight="1">
      <c r="A95" s="1110"/>
      <c r="B95" s="69" t="s">
        <v>1537</v>
      </c>
      <c r="C95" s="69" t="s">
        <v>1538</v>
      </c>
      <c r="D95" s="57"/>
      <c r="E95" s="57" t="s">
        <v>1539</v>
      </c>
      <c r="F95" s="57"/>
      <c r="G95" s="57"/>
      <c r="H95" s="57" t="s">
        <v>1540</v>
      </c>
      <c r="I95" s="57"/>
      <c r="J95" s="965"/>
      <c r="K95" s="57" t="s">
        <v>1541</v>
      </c>
      <c r="L95" s="57"/>
      <c r="M95" s="57"/>
      <c r="N95" s="57" t="s">
        <v>1542</v>
      </c>
      <c r="O95" s="57"/>
      <c r="P95" s="57"/>
      <c r="Q95" s="968"/>
      <c r="R95" s="968"/>
      <c r="S95" s="1113"/>
      <c r="T95" s="1113"/>
      <c r="U95" s="1113"/>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row>
    <row r="96" spans="1:164" s="7" customFormat="1" ht="12.75" customHeight="1">
      <c r="A96" s="57" t="s">
        <v>1539</v>
      </c>
      <c r="B96" s="1120">
        <f ca="1">-72/146*F$76+72</f>
        <v>72</v>
      </c>
      <c r="C96" s="69" t="b">
        <f ca="1">B96&gt;=$F$77</f>
        <v>1</v>
      </c>
      <c r="D96" s="57"/>
      <c r="E96" s="58" t="s">
        <v>1543</v>
      </c>
      <c r="F96" s="58" t="s">
        <v>1544</v>
      </c>
      <c r="G96"/>
      <c r="H96" s="58" t="s">
        <v>1543</v>
      </c>
      <c r="I96" s="58" t="s">
        <v>1544</v>
      </c>
      <c r="J96" s="965"/>
      <c r="K96" s="58" t="s">
        <v>1543</v>
      </c>
      <c r="L96" s="58" t="s">
        <v>1544</v>
      </c>
      <c r="M96" s="57"/>
      <c r="N96" s="58" t="s">
        <v>1543</v>
      </c>
      <c r="O96" s="58" t="s">
        <v>1544</v>
      </c>
      <c r="P96" s="57"/>
      <c r="Q96" s="968"/>
      <c r="R96" s="968"/>
      <c r="S96" s="1113"/>
      <c r="T96" s="1113"/>
      <c r="U96" s="1113"/>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row>
    <row r="97" spans="1:164" s="7" customFormat="1" ht="12.75" customHeight="1">
      <c r="A97" s="57" t="s">
        <v>1540</v>
      </c>
      <c r="B97" s="1120">
        <f ca="1">-216/128*$F$76+216</f>
        <v>216</v>
      </c>
      <c r="C97" s="69" t="b">
        <f ca="1">B97&gt;=$F$77</f>
        <v>1</v>
      </c>
      <c r="D97" s="57"/>
      <c r="E97" s="1142">
        <v>0</v>
      </c>
      <c r="F97" s="1142">
        <v>800</v>
      </c>
      <c r="G97"/>
      <c r="H97" s="1142">
        <v>0</v>
      </c>
      <c r="I97" s="1142">
        <v>600</v>
      </c>
      <c r="J97" s="1113"/>
      <c r="K97" s="1142">
        <v>0</v>
      </c>
      <c r="L97" s="1142">
        <v>600</v>
      </c>
      <c r="M97" s="57"/>
      <c r="N97" s="1142">
        <v>0</v>
      </c>
      <c r="O97" s="1142">
        <v>600</v>
      </c>
      <c r="P97" s="57"/>
      <c r="Q97" s="57"/>
      <c r="R97" s="57"/>
      <c r="S97" s="1112"/>
      <c r="T97" s="965"/>
      <c r="U97" s="965"/>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row>
    <row r="98" spans="1:164" s="7" customFormat="1" ht="12.75" customHeight="1">
      <c r="A98" s="57" t="s">
        <v>1541</v>
      </c>
      <c r="B98" s="1120">
        <f ca="1">-53/128*$F$76+113</f>
        <v>113</v>
      </c>
      <c r="C98" s="69" t="b">
        <f ca="1">B98&gt;=$F$77</f>
        <v>1</v>
      </c>
      <c r="D98" s="57"/>
      <c r="E98" s="62">
        <v>50.000999999999998</v>
      </c>
      <c r="F98" s="62">
        <v>400</v>
      </c>
      <c r="G98" s="57"/>
      <c r="H98" s="62">
        <v>50.000999999999998</v>
      </c>
      <c r="I98" s="62">
        <v>400</v>
      </c>
      <c r="J98" s="1113"/>
      <c r="K98" s="62">
        <v>50.000999999999998</v>
      </c>
      <c r="L98" s="62">
        <v>400</v>
      </c>
      <c r="M98" s="57"/>
      <c r="N98" s="62">
        <v>35.000999999999998</v>
      </c>
      <c r="O98" s="62">
        <v>400</v>
      </c>
      <c r="P98" s="57"/>
      <c r="Q98" s="57"/>
      <c r="R98" s="57"/>
      <c r="S98" s="1112"/>
      <c r="T98" s="965"/>
      <c r="U98" s="965"/>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row>
    <row r="99" spans="1:164" s="7" customFormat="1" ht="12.75" customHeight="1">
      <c r="A99" s="57"/>
      <c r="B99" s="57"/>
      <c r="C99" s="57"/>
      <c r="D99" s="57"/>
      <c r="E99" s="62">
        <v>120.001</v>
      </c>
      <c r="F99" s="62">
        <v>400</v>
      </c>
      <c r="G99" s="59"/>
      <c r="H99" s="62">
        <v>100.001</v>
      </c>
      <c r="I99" s="62">
        <v>300</v>
      </c>
      <c r="J99" s="1113"/>
      <c r="K99" s="62">
        <v>75.001000000000005</v>
      </c>
      <c r="L99" s="62">
        <v>300</v>
      </c>
      <c r="M99" s="57"/>
      <c r="N99" s="62">
        <v>75.001000000000005</v>
      </c>
      <c r="O99" s="62">
        <v>400</v>
      </c>
      <c r="P99" s="57"/>
      <c r="Q99" s="57"/>
      <c r="R99" s="57"/>
      <c r="S99" s="1112"/>
      <c r="T99" s="965"/>
      <c r="U99" s="965"/>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7"/>
      <c r="FB99" s="57"/>
      <c r="FC99" s="57"/>
      <c r="FD99" s="57"/>
      <c r="FE99" s="57"/>
      <c r="FF99" s="57"/>
      <c r="FG99" s="57"/>
      <c r="FH99" s="57"/>
    </row>
    <row r="100" spans="1:164" s="7" customFormat="1" ht="12.75" customHeight="1">
      <c r="A100" s="57"/>
      <c r="B100" s="57"/>
      <c r="C100" s="57"/>
      <c r="D100" s="57"/>
      <c r="E100" s="23"/>
      <c r="F100" s="23"/>
      <c r="G100" s="136"/>
      <c r="H100" s="62">
        <v>120.001</v>
      </c>
      <c r="I100" s="62">
        <v>300</v>
      </c>
      <c r="J100" s="1113"/>
      <c r="K100" s="62">
        <v>90.001000000000005</v>
      </c>
      <c r="L100" s="62">
        <v>300</v>
      </c>
      <c r="M100" s="57"/>
      <c r="N100" s="23"/>
      <c r="O100" s="23"/>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row>
    <row r="101" spans="1:164" s="7" customFormat="1" ht="12.75" customHeight="1">
      <c r="A101" s="57"/>
      <c r="B101" s="57"/>
      <c r="C101" s="57"/>
      <c r="D101" s="57"/>
      <c r="E101" s="8"/>
      <c r="F101" s="57"/>
      <c r="G101" s="57"/>
      <c r="H101" s="57"/>
      <c r="I101" s="57"/>
      <c r="J101" s="57"/>
      <c r="K101" s="8"/>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row>
    <row r="102" spans="1:164">
      <c r="S102" s="43"/>
      <c r="T102" s="44"/>
      <c r="U102" s="44"/>
    </row>
    <row r="104" spans="1:164" s="7" customFormat="1" ht="12.75" customHeight="1">
      <c r="A104" s="57" t="s">
        <v>1414</v>
      </c>
      <c r="B104" s="965" t="s">
        <v>1545</v>
      </c>
      <c r="C104" s="1114">
        <f ca="1">IF(C84=1,(Vline_min_I-Vdet_min_I-(($F$77*Idet_I*Rdet_I*$F$77)/(2*DC_I))-(($F$76-$F$77)*Idet_I/DC_I+Ileak_I*Vdet_min_I/((Vans_nom_I/Ileak_I-Rcbl_I)*Ileak_I))*Rdet_I*$F$77)/($F$76*Idet_I/DC_I+Ileak_I*Vdet_min_I/((Vans_nom_I/Ileak_I-Rcbl_I)*Ileak_I)),(Vline_min_Ex_I-Vdet_min_I-(($F$77*Idet_I*Rdet_I*$F$77)/(2*DC_I))-(($F$76-$F$77)*Idet_I/DC_I+Ileak_I*Vdet_min_I/((Vans_nom_I/Ileak_I-Rcbl_I)*Ileak_I))*Rdet_I*$F$77)/($F$76*Idet_I/DC_I+Ileak_I*Vdet_min_I/((Vans_nom_I/Ileak_I-Rcbl_I)*Ileak_I)))</f>
        <v>388.83720930232562</v>
      </c>
      <c r="D104" s="57" t="s">
        <v>1030</v>
      </c>
      <c r="E104" s="57"/>
      <c r="F104" s="57" t="s">
        <v>1373</v>
      </c>
      <c r="G104" s="1115"/>
      <c r="H104" s="57"/>
      <c r="I104" s="57">
        <f ca="1">IF($C$96=TRUE,VLOOKUP($C$111,$E$97:$F$99,2,TRUE),IF($C$97=TRUE,VLOOKUP($C$111,$H$97:$I$100,2,TRUE),IF($C$98=TRUE,VLOOKUP($C$111,$K$97:$L$100,2,TRUE),VLOOKUP($C$111,$N$97:$O$99,2,TRUE))))</f>
        <v>800</v>
      </c>
      <c r="J104" s="57" t="s">
        <v>1015</v>
      </c>
      <c r="K104" s="1115" t="s">
        <v>1546</v>
      </c>
      <c r="L104" s="57"/>
      <c r="M104" s="57"/>
      <c r="N104" s="57"/>
      <c r="O104" s="57"/>
      <c r="P104" s="57"/>
      <c r="Q104" s="57"/>
      <c r="R104" s="57"/>
      <c r="S104" s="1112"/>
      <c r="T104" s="965"/>
      <c r="U104" s="965"/>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row>
    <row r="105" spans="1:164" s="7" customFormat="1" ht="12.75" customHeight="1">
      <c r="A105" s="57" t="s">
        <v>1416</v>
      </c>
      <c r="B105" s="57"/>
      <c r="C105" s="1114">
        <f ca="1">IF(C104&gt;Rans_I-($F$77*Rdet_I),Rans_I-($F$77*Rdet_I),C104)</f>
        <v>290</v>
      </c>
      <c r="D105" s="57" t="s">
        <v>1030</v>
      </c>
      <c r="E105" s="57"/>
      <c r="F105" s="57"/>
      <c r="G105" s="1115"/>
      <c r="H105" s="57"/>
      <c r="I105" s="57"/>
      <c r="J105" s="57"/>
      <c r="K105" s="1143"/>
      <c r="L105" s="57"/>
      <c r="M105" s="57"/>
      <c r="N105" s="59"/>
      <c r="O105" s="59"/>
      <c r="P105" s="59"/>
      <c r="Q105" s="59"/>
      <c r="R105" s="60"/>
      <c r="S105" s="57"/>
      <c r="T105" s="57"/>
      <c r="U105" s="965"/>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row>
    <row r="106" spans="1:164" s="7" customFormat="1">
      <c r="A106" s="57" t="s">
        <v>1414</v>
      </c>
      <c r="B106" s="57"/>
      <c r="C106" s="1114">
        <f ca="1">IF($C$96=TRUE,MAX(E97:E99),IF($C$97=TRUE,MAX(H97:H100),IF($C$98=TRUE,MAX(K97:K100),MAX(N97:N99))))</f>
        <v>120.001</v>
      </c>
      <c r="D106" s="57" t="s">
        <v>1030</v>
      </c>
      <c r="E106" s="1115" t="s">
        <v>1546</v>
      </c>
      <c r="F106" s="57"/>
      <c r="G106" s="1115"/>
      <c r="H106" s="57"/>
      <c r="I106" s="57"/>
      <c r="J106" s="57"/>
      <c r="K106" s="57"/>
      <c r="L106" s="57"/>
      <c r="M106" s="57"/>
      <c r="N106" s="102"/>
      <c r="O106" s="136"/>
      <c r="P106" s="102"/>
      <c r="Q106" s="136"/>
      <c r="R106" s="102"/>
      <c r="S106" s="57"/>
      <c r="T106" s="57"/>
      <c r="U106" s="1113"/>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row>
    <row r="107" spans="1:164" s="7" customFormat="1" ht="12.75" customHeight="1">
      <c r="A107" s="57" t="s">
        <v>1417</v>
      </c>
      <c r="B107" s="57"/>
      <c r="C107" s="1114">
        <f ca="1">IF(C105&gt;C106,C106,C105)</f>
        <v>120.001</v>
      </c>
      <c r="D107" s="57" t="s">
        <v>1030</v>
      </c>
      <c r="E107" s="57"/>
      <c r="F107" s="57"/>
      <c r="G107" s="57"/>
      <c r="H107" s="57"/>
      <c r="I107" s="57"/>
      <c r="J107" s="57"/>
      <c r="K107" s="57"/>
      <c r="L107" s="57"/>
      <c r="M107" s="57"/>
      <c r="N107" s="102"/>
      <c r="O107" s="136"/>
      <c r="P107" s="102"/>
      <c r="Q107" s="136"/>
      <c r="R107" s="102"/>
      <c r="S107" s="57"/>
      <c r="T107" s="57"/>
      <c r="U107" s="1113"/>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row>
    <row r="108" spans="1:164" s="7" customFormat="1" ht="12.75" customHeight="1">
      <c r="A108" s="57"/>
      <c r="B108" s="57"/>
      <c r="C108" s="57"/>
      <c r="D108" s="57"/>
      <c r="E108" s="57"/>
      <c r="F108" s="57"/>
      <c r="G108" s="57"/>
      <c r="H108" s="57"/>
      <c r="I108" s="57"/>
      <c r="J108" s="57"/>
      <c r="K108" s="57"/>
      <c r="L108" s="57"/>
      <c r="M108" s="57"/>
      <c r="N108" s="102"/>
      <c r="O108" s="136"/>
      <c r="P108" s="102"/>
      <c r="Q108" s="136"/>
      <c r="R108" s="102"/>
      <c r="S108" s="57"/>
      <c r="T108" s="57"/>
      <c r="U108" s="1113"/>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row>
    <row r="109" spans="1:164" s="7" customFormat="1" ht="12.75" customHeight="1">
      <c r="A109" s="57" t="s">
        <v>1418</v>
      </c>
      <c r="B109" s="57"/>
      <c r="C109" s="1117">
        <f ca="1">INDIRECT("'" &amp; $C$82 &amp; "'!C121")</f>
        <v>50</v>
      </c>
      <c r="D109" s="57" t="s">
        <v>984</v>
      </c>
      <c r="E109" s="57"/>
      <c r="F109" s="57" t="s">
        <v>1419</v>
      </c>
      <c r="G109" s="57"/>
      <c r="H109" s="57"/>
      <c r="I109" s="1117">
        <f ca="1">INDIRECT("'" &amp; $C$82 &amp; "'!C122")</f>
        <v>70</v>
      </c>
      <c r="J109" s="57" t="s">
        <v>986</v>
      </c>
      <c r="K109" s="57"/>
      <c r="L109" s="57"/>
      <c r="M109" s="57"/>
      <c r="N109" s="102"/>
      <c r="O109" s="136"/>
      <c r="P109" s="102"/>
      <c r="Q109" s="136"/>
      <c r="R109" s="102"/>
      <c r="S109" s="57"/>
      <c r="T109" s="57"/>
      <c r="U109" s="1113"/>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row>
    <row r="110" spans="1:164" s="7" customFormat="1" ht="12.75" customHeight="1">
      <c r="A110" s="57" t="s">
        <v>1420</v>
      </c>
      <c r="B110" s="57"/>
      <c r="C110" s="1115">
        <f ca="1">IF(C109=0,MaxLengthR_I,IF(C104&lt;=0,0,IF((C104/C109*1000)&gt;MaxLengthR_I,MaxLengthR_I,(C104/C109*1000))))</f>
        <v>2000</v>
      </c>
      <c r="D110" s="57" t="s">
        <v>981</v>
      </c>
      <c r="E110" s="57"/>
      <c r="F110" s="57"/>
      <c r="G110" s="57"/>
      <c r="H110" s="57"/>
      <c r="I110" s="1115"/>
      <c r="J110" s="57"/>
      <c r="K110" s="57"/>
      <c r="L110" s="57"/>
      <c r="M110" s="57"/>
      <c r="N110" s="102"/>
      <c r="O110" s="136"/>
      <c r="P110" s="102"/>
      <c r="Q110" s="136"/>
      <c r="R110" s="102"/>
      <c r="S110" s="57"/>
      <c r="T110" s="57"/>
      <c r="U110" s="965"/>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row>
    <row r="111" spans="1:164" s="7" customFormat="1" ht="12.75" customHeight="1">
      <c r="A111" s="57" t="s">
        <v>1421</v>
      </c>
      <c r="B111" s="57"/>
      <c r="C111" s="1116">
        <f ca="1">IF(C110&lt;=0,0,C91/1000*C109)</f>
        <v>0.05</v>
      </c>
      <c r="D111" s="57" t="s">
        <v>1030</v>
      </c>
      <c r="E111" s="8" t="str">
        <f ca="1">IF(C105&gt;=C111,"--&gt; Configuration OK","--&gt; Configuration not allowed")</f>
        <v>--&gt; Configuration OK</v>
      </c>
      <c r="F111" s="57"/>
      <c r="G111" s="57"/>
      <c r="H111" s="57"/>
      <c r="I111" s="1116">
        <f ca="1">I91/1000*I109</f>
        <v>7.0000000000000007E-2</v>
      </c>
      <c r="J111" s="57" t="s">
        <v>1015</v>
      </c>
      <c r="K111" s="8" t="str">
        <f ca="1">IF(I104&gt;=I111,"--&gt; Configuration OK","--&gt; Configuration not allowed")</f>
        <v>--&gt; Configuration OK</v>
      </c>
      <c r="L111" s="57"/>
      <c r="M111" s="57"/>
      <c r="N111" s="102"/>
      <c r="O111" s="136"/>
      <c r="P111" s="102"/>
      <c r="Q111" s="136"/>
      <c r="R111" s="102"/>
      <c r="S111" s="57"/>
      <c r="T111" s="57"/>
      <c r="U111" s="965"/>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row>
    <row r="112" spans="1:164" s="7" customFormat="1" ht="12.75" customHeight="1">
      <c r="A112" s="57"/>
      <c r="B112" s="57"/>
      <c r="C112" s="57"/>
      <c r="D112" s="57"/>
      <c r="E112" s="57"/>
      <c r="F112" s="57"/>
      <c r="G112" s="57"/>
      <c r="H112" s="57"/>
      <c r="I112" s="57"/>
      <c r="J112" s="57"/>
      <c r="K112" s="57"/>
      <c r="L112" s="57"/>
      <c r="M112" s="57"/>
      <c r="N112" s="102"/>
      <c r="O112" s="136"/>
      <c r="P112" s="102"/>
      <c r="Q112" s="136"/>
      <c r="R112" s="102"/>
      <c r="S112" s="57"/>
      <c r="T112" s="57"/>
      <c r="U112" s="965"/>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row>
    <row r="113" spans="1:164" s="7" customFormat="1" ht="12.75" customHeight="1">
      <c r="A113" s="57"/>
      <c r="B113" s="57"/>
      <c r="C113" s="57"/>
      <c r="D113" s="57"/>
      <c r="E113" s="57"/>
      <c r="F113" s="57"/>
      <c r="G113" s="57"/>
      <c r="H113" s="57"/>
      <c r="I113" s="57"/>
      <c r="J113" s="57"/>
      <c r="K113" s="57"/>
      <c r="L113" s="57"/>
      <c r="M113" s="57"/>
      <c r="N113" s="102"/>
      <c r="O113" s="136"/>
      <c r="P113" s="102"/>
      <c r="Q113" s="136"/>
      <c r="R113" s="102"/>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c r="DZ113" s="57"/>
      <c r="EA113" s="57"/>
      <c r="EB113" s="57"/>
      <c r="EC113" s="57"/>
      <c r="ED113" s="57"/>
      <c r="EE113" s="57"/>
      <c r="EF113" s="57"/>
      <c r="EG113" s="57"/>
      <c r="EH113" s="57"/>
      <c r="EI113" s="57"/>
      <c r="EJ113" s="57"/>
      <c r="EK113" s="57"/>
      <c r="EL113" s="5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row>
    <row r="114" spans="1:164" s="7" customFormat="1" ht="12.75" customHeight="1">
      <c r="A114" s="57"/>
      <c r="B114" s="57"/>
      <c r="C114" s="57"/>
      <c r="D114" s="57"/>
      <c r="E114" s="57"/>
      <c r="F114" s="57"/>
      <c r="G114" s="57"/>
      <c r="H114" s="57"/>
      <c r="I114" s="57"/>
      <c r="J114" s="57"/>
      <c r="K114" s="57"/>
      <c r="L114" s="57"/>
      <c r="M114" s="57"/>
      <c r="N114" s="102"/>
      <c r="O114" s="136"/>
      <c r="P114" s="102"/>
      <c r="Q114" s="136"/>
      <c r="R114" s="102"/>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row>
    <row r="115" spans="1:164" s="7" customFormat="1" ht="12.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row>
    <row r="116" spans="1:164">
      <c r="A116" s="18"/>
      <c r="B116" s="18"/>
      <c r="F116" s="23"/>
      <c r="G116" s="136"/>
      <c r="H116" s="102"/>
      <c r="I116" s="136"/>
      <c r="J116" s="102"/>
    </row>
    <row r="117" spans="1:164" s="7" customFormat="1" ht="12.75" customHeight="1">
      <c r="A117" s="1110"/>
      <c r="B117" s="1110"/>
      <c r="C117" s="1139"/>
      <c r="D117" s="57"/>
      <c r="E117" s="57"/>
      <c r="F117" s="23"/>
      <c r="G117" s="136"/>
      <c r="H117" s="102"/>
      <c r="I117" s="136"/>
      <c r="J117" s="102"/>
      <c r="K117" s="1110"/>
      <c r="L117" s="57"/>
      <c r="M117" s="57"/>
      <c r="N117" s="57"/>
      <c r="O117" s="57"/>
      <c r="P117" s="57"/>
      <c r="Q117" s="57"/>
      <c r="R117" s="57"/>
      <c r="S117" s="1112"/>
      <c r="T117" s="965"/>
      <c r="U117" s="965"/>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row>
    <row r="118" spans="1:164" s="7" customFormat="1" ht="12.75" customHeight="1" thickBot="1">
      <c r="A118" s="57"/>
      <c r="B118" s="57"/>
      <c r="C118" s="57"/>
      <c r="D118" s="57"/>
      <c r="E118" s="57"/>
      <c r="F118" s="23"/>
      <c r="G118" s="136"/>
      <c r="H118" s="102"/>
      <c r="I118" s="136"/>
      <c r="J118" s="102"/>
      <c r="K118" s="57"/>
      <c r="L118" s="57"/>
      <c r="M118" s="57"/>
      <c r="N118" s="57"/>
      <c r="O118" s="57"/>
      <c r="P118" s="57"/>
      <c r="Q118" s="57"/>
      <c r="R118" s="57"/>
      <c r="S118" s="1112"/>
      <c r="T118" s="965"/>
      <c r="U118" s="965"/>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row>
    <row r="119" spans="1:164" s="7" customFormat="1">
      <c r="A119" s="41" t="s">
        <v>1547</v>
      </c>
      <c r="B119" s="42"/>
      <c r="C119" s="42"/>
      <c r="D119" s="42"/>
      <c r="E119" s="42"/>
      <c r="F119" s="42"/>
      <c r="G119" s="42"/>
      <c r="H119" s="42"/>
      <c r="I119" s="42"/>
      <c r="J119" s="42"/>
      <c r="K119" s="42"/>
      <c r="L119" s="42"/>
      <c r="M119" s="42"/>
      <c r="N119" s="57"/>
      <c r="O119" s="57"/>
      <c r="P119" s="57"/>
      <c r="Q119" s="57"/>
      <c r="R119" s="57"/>
      <c r="S119" s="1113"/>
      <c r="T119" s="1113"/>
      <c r="U119" s="1113"/>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c r="DZ119" s="57"/>
      <c r="EA119" s="57"/>
      <c r="EB119" s="57"/>
      <c r="EC119" s="57"/>
      <c r="ED119" s="57"/>
      <c r="EE119" s="57"/>
      <c r="EF119" s="57"/>
      <c r="EG119" s="57"/>
      <c r="EH119" s="57"/>
      <c r="EI119" s="57"/>
      <c r="EJ119" s="57"/>
      <c r="EK119" s="57"/>
      <c r="EL119" s="5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row>
    <row r="120" spans="1:164" s="7" customFormat="1" ht="12.75" customHeight="1">
      <c r="A120" s="18"/>
      <c r="B120" s="18"/>
      <c r="C120"/>
      <c r="D120"/>
      <c r="E120"/>
      <c r="F120"/>
      <c r="G120"/>
      <c r="H120"/>
      <c r="I120"/>
      <c r="J120"/>
      <c r="K120"/>
      <c r="L120"/>
      <c r="M120"/>
      <c r="N120" s="57"/>
      <c r="O120" s="57"/>
      <c r="P120" s="57"/>
      <c r="Q120" s="968"/>
      <c r="R120" s="968"/>
      <c r="S120" s="1113"/>
      <c r="T120" s="1113"/>
      <c r="U120" s="1113"/>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57"/>
      <c r="DW120" s="57"/>
      <c r="DX120" s="57"/>
      <c r="DY120" s="57"/>
      <c r="DZ120" s="57"/>
      <c r="EA120" s="57"/>
      <c r="EB120" s="57"/>
      <c r="EC120" s="57"/>
      <c r="ED120" s="57"/>
      <c r="EE120" s="57"/>
      <c r="EF120" s="57"/>
      <c r="EG120" s="57"/>
      <c r="EH120" s="57"/>
      <c r="EI120" s="57"/>
      <c r="EJ120" s="57"/>
      <c r="EK120" s="57"/>
      <c r="EL120" s="5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row>
    <row r="121" spans="1:164" s="7" customFormat="1" ht="12.75" customHeight="1">
      <c r="A121" s="1110" t="s">
        <v>1547</v>
      </c>
      <c r="B121" s="1110"/>
      <c r="C121" s="1144">
        <f ca="1">INDIRECT("'"&amp;$C$82&amp;"'!G47")+I123</f>
        <v>1.0000000000000001E-5</v>
      </c>
      <c r="D121" s="57" t="s">
        <v>213</v>
      </c>
      <c r="E121" s="57"/>
      <c r="F121" s="1314" t="s">
        <v>1427</v>
      </c>
      <c r="G121" s="1314"/>
      <c r="H121" s="170">
        <f>AVERAGE(F123:F131)</f>
        <v>35.36577777777778</v>
      </c>
      <c r="I121" s="59"/>
      <c r="J121" s="60"/>
      <c r="K121" s="1110"/>
      <c r="L121" s="57"/>
      <c r="M121" s="57"/>
      <c r="N121" s="57"/>
      <c r="O121" s="57"/>
      <c r="P121" s="57"/>
      <c r="Q121" s="968"/>
      <c r="R121" s="968"/>
      <c r="S121" s="1113"/>
      <c r="T121" s="1113"/>
      <c r="U121" s="1113"/>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c r="DZ121" s="57"/>
      <c r="EA121" s="57"/>
      <c r="EB121" s="57"/>
      <c r="EC121" s="57"/>
      <c r="ED121" s="57"/>
      <c r="EE121" s="57"/>
      <c r="EF121" s="57"/>
      <c r="EG121" s="57"/>
      <c r="EH121" s="57"/>
      <c r="EI121" s="57"/>
      <c r="EJ121" s="57"/>
      <c r="EK121" s="57"/>
      <c r="EL121" s="5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row>
    <row r="122" spans="1:164" s="7" customFormat="1" ht="12.75" customHeight="1">
      <c r="A122" s="57"/>
      <c r="B122" s="57"/>
      <c r="C122" s="1145"/>
      <c r="D122" s="57"/>
      <c r="E122" s="57"/>
      <c r="F122" s="58" t="s">
        <v>1430</v>
      </c>
      <c r="G122" s="58" t="s">
        <v>1431</v>
      </c>
      <c r="H122" s="58" t="s">
        <v>1432</v>
      </c>
      <c r="I122" s="58" t="s">
        <v>1433</v>
      </c>
      <c r="J122" s="61" t="s">
        <v>1434</v>
      </c>
      <c r="K122" s="57"/>
      <c r="L122" s="57"/>
      <c r="M122" s="57"/>
      <c r="N122" s="57"/>
      <c r="O122" s="57"/>
      <c r="P122" s="57"/>
      <c r="Q122" s="968"/>
      <c r="R122" s="968"/>
      <c r="S122" s="1113"/>
      <c r="T122" s="1113"/>
      <c r="U122" s="1113"/>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c r="DZ122" s="57"/>
      <c r="EA122" s="57"/>
      <c r="EB122" s="57"/>
      <c r="EC122" s="57"/>
      <c r="ED122" s="57"/>
      <c r="EE122" s="57"/>
      <c r="EF122" s="57"/>
      <c r="EG122" s="57"/>
      <c r="EH122" s="57"/>
      <c r="EI122" s="57"/>
      <c r="EJ122" s="57"/>
      <c r="EK122" s="57"/>
      <c r="EL122" s="5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row>
    <row r="123" spans="1:164" s="7" customFormat="1" ht="12.75" customHeight="1">
      <c r="A123" s="57"/>
      <c r="B123" s="57"/>
      <c r="C123" s="1119"/>
      <c r="D123" s="57"/>
      <c r="E123" s="1119"/>
      <c r="F123" s="64">
        <v>35.6</v>
      </c>
      <c r="G123" s="63">
        <v>1.175E-2</v>
      </c>
      <c r="H123" s="64">
        <v>24.4</v>
      </c>
      <c r="I123" s="63">
        <v>1.0000000000000001E-5</v>
      </c>
      <c r="J123" s="64">
        <f t="shared" ref="J123:J131" si="12">((H123*I123)/(F123*G123))</f>
        <v>5.8331341142720536E-4</v>
      </c>
      <c r="K123" s="57"/>
      <c r="L123" s="57"/>
      <c r="M123" s="57"/>
      <c r="N123" s="57"/>
      <c r="O123" s="57"/>
      <c r="P123" s="57"/>
      <c r="Q123" s="57"/>
      <c r="R123" s="57"/>
      <c r="S123" s="1112"/>
      <c r="T123" s="965"/>
      <c r="U123" s="965"/>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57"/>
      <c r="DW123" s="57"/>
      <c r="DX123" s="57"/>
      <c r="DY123" s="57"/>
      <c r="DZ123" s="57"/>
      <c r="EA123" s="57"/>
      <c r="EB123" s="57"/>
      <c r="EC123" s="57"/>
      <c r="ED123" s="57"/>
      <c r="EE123" s="57"/>
      <c r="EF123" s="57"/>
      <c r="EG123" s="57"/>
      <c r="EH123" s="57"/>
      <c r="EI123" s="57"/>
      <c r="EJ123" s="57"/>
      <c r="EK123" s="57"/>
      <c r="EL123" s="5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row>
    <row r="124" spans="1:164" s="7" customFormat="1" ht="12.75" customHeight="1">
      <c r="A124" s="57" t="s">
        <v>1437</v>
      </c>
      <c r="B124" s="57"/>
      <c r="C124" s="1119">
        <f ca="1">VLOOKUP($C$121,$I$123:$I$131,1,TRUE)</f>
        <v>1.0000000000000001E-5</v>
      </c>
      <c r="D124" s="57" t="s">
        <v>213</v>
      </c>
      <c r="E124" s="1120">
        <f ca="1">VLOOKUP($C$124,$I$123:$J$131,2,TRUE)</f>
        <v>5.8331341142720536E-4</v>
      </c>
      <c r="F124" s="64">
        <v>35.56</v>
      </c>
      <c r="G124" s="63">
        <v>4.8059999999999999E-2</v>
      </c>
      <c r="H124" s="64">
        <v>24.31</v>
      </c>
      <c r="I124" s="63">
        <v>4.8000000000000001E-2</v>
      </c>
      <c r="J124" s="64">
        <f t="shared" si="12"/>
        <v>0.6827798210616931</v>
      </c>
      <c r="K124" s="1115"/>
      <c r="L124" s="57"/>
      <c r="M124" s="57"/>
      <c r="N124" s="57"/>
      <c r="O124" s="57"/>
      <c r="P124" s="57"/>
      <c r="Q124" s="57"/>
      <c r="R124" s="57"/>
      <c r="S124" s="1112"/>
      <c r="T124" s="965"/>
      <c r="U124" s="965"/>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c r="DZ124" s="57"/>
      <c r="EA124" s="57"/>
      <c r="EB124" s="57"/>
      <c r="EC124" s="57"/>
      <c r="ED124" s="57"/>
      <c r="EE124" s="57"/>
      <c r="EF124" s="57"/>
      <c r="EG124" s="57"/>
      <c r="EH124" s="57"/>
      <c r="EI124" s="57"/>
      <c r="EJ124" s="57"/>
      <c r="EK124" s="57"/>
      <c r="EL124" s="5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row>
    <row r="125" spans="1:164" s="7" customFormat="1" ht="12.75" customHeight="1">
      <c r="A125" s="57" t="s">
        <v>1438</v>
      </c>
      <c r="B125" s="57"/>
      <c r="C125" s="1119">
        <f ca="1">INDIRECT("I"&amp;(123+MATCH($C$124,$I$123:$I$131)))</f>
        <v>4.8000000000000001E-2</v>
      </c>
      <c r="D125" s="57" t="s">
        <v>213</v>
      </c>
      <c r="E125" s="1120">
        <f ca="1">INDIRECT("J"&amp;(123+MATCH($C$124,$I$123:$I$131)))</f>
        <v>0.6827798210616931</v>
      </c>
      <c r="F125" s="64">
        <v>35.549999999999997</v>
      </c>
      <c r="G125" s="63">
        <v>8.3799999999999999E-2</v>
      </c>
      <c r="H125" s="64">
        <v>24.28</v>
      </c>
      <c r="I125" s="63">
        <v>9.9059999999999995E-2</v>
      </c>
      <c r="J125" s="64">
        <f t="shared" si="12"/>
        <v>0.80735284936003948</v>
      </c>
      <c r="K125" s="1115"/>
      <c r="L125" s="57"/>
      <c r="M125" s="57"/>
      <c r="N125" s="57"/>
      <c r="O125" s="57"/>
      <c r="P125" s="57"/>
      <c r="Q125" s="57"/>
      <c r="R125" s="57"/>
      <c r="S125" s="1112"/>
      <c r="T125" s="965"/>
      <c r="U125" s="965"/>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c r="DZ125" s="57"/>
      <c r="EA125" s="57"/>
      <c r="EB125" s="57"/>
      <c r="EC125" s="57"/>
      <c r="ED125" s="57"/>
      <c r="EE125" s="57"/>
      <c r="EF125" s="57"/>
      <c r="EG125" s="57"/>
      <c r="EH125" s="57"/>
      <c r="EI125" s="57"/>
      <c r="EJ125" s="57"/>
      <c r="EK125" s="57"/>
      <c r="EL125" s="5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row>
    <row r="126" spans="1:164" s="7" customFormat="1" ht="12.75" customHeight="1">
      <c r="A126" s="57" t="s">
        <v>1439</v>
      </c>
      <c r="B126" s="57"/>
      <c r="C126" s="1121">
        <f ca="1">IF($C$125&lt;$C$124,$E$124,$E$124+($C$121-$C$124)/($C$125-$C$124)*($E$125-$E$124))</f>
        <v>5.8331341142720536E-4</v>
      </c>
      <c r="D126" s="57"/>
      <c r="E126" s="1120"/>
      <c r="F126" s="64">
        <v>35.53</v>
      </c>
      <c r="G126" s="63">
        <v>0.15240000000000001</v>
      </c>
      <c r="H126" s="64">
        <v>24.22</v>
      </c>
      <c r="I126" s="63">
        <v>0.19700000000000001</v>
      </c>
      <c r="J126" s="64">
        <f t="shared" si="12"/>
        <v>0.88117098928634485</v>
      </c>
      <c r="K126" s="1115"/>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c r="EC126" s="57"/>
      <c r="ED126" s="57"/>
      <c r="EE126" s="57"/>
      <c r="EF126" s="57"/>
      <c r="EG126" s="57"/>
      <c r="EH126" s="57"/>
      <c r="EI126" s="57"/>
      <c r="EJ126" s="57"/>
      <c r="EK126" s="57"/>
      <c r="EL126" s="5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row>
    <row r="127" spans="1:164" s="7" customFormat="1" ht="12.75" customHeight="1">
      <c r="A127" s="57" t="s">
        <v>1548</v>
      </c>
      <c r="B127" s="57"/>
      <c r="C127" s="1122">
        <f ca="1">(H132*C121/H121)/C126</f>
        <v>1.1740483291401873E-2</v>
      </c>
      <c r="D127" s="57" t="s">
        <v>213</v>
      </c>
      <c r="E127" s="57"/>
      <c r="F127" s="64">
        <v>35</v>
      </c>
      <c r="G127" s="63">
        <v>0.29799999999999999</v>
      </c>
      <c r="H127" s="64">
        <v>24.109000000000002</v>
      </c>
      <c r="I127" s="63">
        <v>0.39800000000000002</v>
      </c>
      <c r="J127" s="64">
        <f t="shared" si="12"/>
        <v>0.91997909875359551</v>
      </c>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c r="DZ127" s="57"/>
      <c r="EA127" s="57"/>
      <c r="EB127" s="57"/>
      <c r="EC127" s="57"/>
      <c r="ED127" s="57"/>
      <c r="EE127" s="57"/>
      <c r="EF127" s="57"/>
      <c r="EG127" s="57"/>
      <c r="EH127" s="57"/>
      <c r="EI127" s="57"/>
      <c r="EJ127" s="57"/>
      <c r="EK127" s="57"/>
      <c r="EL127" s="57"/>
      <c r="EM127" s="57"/>
      <c r="EN127" s="57"/>
      <c r="EO127" s="57"/>
      <c r="EP127" s="57"/>
      <c r="EQ127" s="57"/>
      <c r="ER127" s="57"/>
      <c r="ES127" s="57"/>
      <c r="ET127" s="57"/>
      <c r="EU127" s="57"/>
      <c r="EV127" s="57"/>
      <c r="EW127" s="57"/>
      <c r="EX127" s="57"/>
      <c r="EY127" s="57"/>
      <c r="EZ127" s="57"/>
      <c r="FA127" s="57"/>
      <c r="FB127" s="57"/>
      <c r="FC127" s="57"/>
      <c r="FD127" s="57"/>
      <c r="FE127" s="57"/>
      <c r="FF127" s="57"/>
      <c r="FG127" s="57"/>
      <c r="FH127" s="57"/>
    </row>
    <row r="128" spans="1:164" s="7" customFormat="1" ht="12.75" customHeight="1">
      <c r="A128" s="57"/>
      <c r="B128" s="57"/>
      <c r="C128" s="57"/>
      <c r="D128" s="57"/>
      <c r="E128" s="57"/>
      <c r="F128" s="64">
        <v>35.119999999999997</v>
      </c>
      <c r="G128" s="63">
        <v>0.36099999999999999</v>
      </c>
      <c r="H128" s="64">
        <v>24</v>
      </c>
      <c r="I128" s="63">
        <v>0.49299999999999999</v>
      </c>
      <c r="J128" s="64">
        <f t="shared" si="12"/>
        <v>0.93324667621577628</v>
      </c>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c r="DZ128" s="57"/>
      <c r="EA128" s="57"/>
      <c r="EB128" s="57"/>
      <c r="EC128" s="57"/>
      <c r="ED128" s="57"/>
      <c r="EE128" s="57"/>
      <c r="EF128" s="57"/>
      <c r="EG128" s="57"/>
      <c r="EH128" s="57"/>
      <c r="EI128" s="57"/>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row>
    <row r="129" spans="1:164">
      <c r="A129" s="57"/>
      <c r="B129" s="57"/>
      <c r="C129" s="1115"/>
      <c r="D129" s="57"/>
      <c r="E129" s="57"/>
      <c r="F129" s="64">
        <v>35.276000000000003</v>
      </c>
      <c r="G129" s="63">
        <v>0.33900000000000002</v>
      </c>
      <c r="H129" s="64">
        <v>17.899999999999999</v>
      </c>
      <c r="I129" s="63">
        <v>0.61</v>
      </c>
      <c r="J129" s="64">
        <f t="shared" si="12"/>
        <v>0.91306949563509432</v>
      </c>
      <c r="K129" s="57"/>
      <c r="L129" s="57"/>
      <c r="M129" s="57"/>
    </row>
    <row r="130" spans="1:164" s="7" customFormat="1" ht="12.75" customHeight="1">
      <c r="A130"/>
      <c r="B130"/>
      <c r="C130" s="57"/>
      <c r="D130" s="57"/>
      <c r="E130" s="8"/>
      <c r="F130" s="64">
        <v>35.314</v>
      </c>
      <c r="G130" s="63">
        <v>0.20699999999999999</v>
      </c>
      <c r="H130" s="64">
        <v>7.73</v>
      </c>
      <c r="I130" s="63">
        <v>0.79600000000000004</v>
      </c>
      <c r="J130" s="64">
        <f t="shared" si="12"/>
        <v>0.84173484041992919</v>
      </c>
      <c r="K130" s="8"/>
      <c r="L130" s="57"/>
      <c r="M130" s="57"/>
      <c r="N130" s="57"/>
      <c r="O130" s="57"/>
      <c r="P130" s="57"/>
      <c r="Q130" s="57"/>
      <c r="R130" s="57"/>
      <c r="S130" s="1112"/>
      <c r="T130" s="965"/>
      <c r="U130" s="965"/>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c r="DZ130" s="57"/>
      <c r="EA130" s="57"/>
      <c r="EB130" s="57"/>
      <c r="EC130" s="57"/>
      <c r="ED130" s="57"/>
      <c r="EE130" s="57"/>
      <c r="EF130" s="57"/>
      <c r="EG130" s="57"/>
      <c r="EH130" s="57"/>
      <c r="EI130" s="57"/>
      <c r="EJ130" s="57"/>
      <c r="EK130" s="57"/>
      <c r="EL130" s="57"/>
      <c r="EM130" s="57"/>
      <c r="EN130" s="57"/>
      <c r="EO130" s="57"/>
      <c r="EP130" s="57"/>
      <c r="EQ130" s="57"/>
      <c r="ER130" s="57"/>
      <c r="ES130" s="57"/>
      <c r="ET130" s="57"/>
      <c r="EU130" s="57"/>
      <c r="EV130" s="57"/>
      <c r="EW130" s="57"/>
      <c r="EX130" s="57"/>
      <c r="EY130" s="57"/>
      <c r="EZ130" s="57"/>
      <c r="FA130" s="57"/>
      <c r="FB130" s="57"/>
      <c r="FC130" s="57"/>
      <c r="FD130" s="57"/>
      <c r="FE130" s="57"/>
      <c r="FF130" s="57"/>
      <c r="FG130" s="57"/>
      <c r="FH130" s="57"/>
    </row>
    <row r="131" spans="1:164" s="7" customFormat="1" ht="12.75" customHeight="1">
      <c r="A131" s="57"/>
      <c r="B131" s="57"/>
      <c r="C131" s="57"/>
      <c r="D131" s="57"/>
      <c r="E131" s="8"/>
      <c r="F131" s="64">
        <v>35.341999999999999</v>
      </c>
      <c r="G131" s="63">
        <v>4.9000000000000002E-2</v>
      </c>
      <c r="H131" s="64">
        <v>0.496</v>
      </c>
      <c r="I131" s="63">
        <v>0.93700000000000006</v>
      </c>
      <c r="J131" s="64">
        <f t="shared" si="12"/>
        <v>0.26837006094385013</v>
      </c>
      <c r="K131" s="8"/>
      <c r="L131" s="57"/>
      <c r="M131" s="57"/>
      <c r="N131" s="57"/>
      <c r="O131" s="57"/>
      <c r="P131" s="57"/>
      <c r="Q131" s="57"/>
      <c r="R131" s="57"/>
      <c r="S131" s="1112"/>
      <c r="T131" s="965"/>
      <c r="U131" s="965"/>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c r="DZ131" s="57"/>
      <c r="EA131" s="57"/>
      <c r="EB131" s="57"/>
      <c r="EC131" s="57"/>
      <c r="ED131" s="57"/>
      <c r="EE131" s="57"/>
      <c r="EF131" s="57"/>
      <c r="EG131" s="57"/>
      <c r="EH131" s="57"/>
      <c r="EI131" s="57"/>
      <c r="EJ131" s="57"/>
      <c r="EK131" s="57"/>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row>
    <row r="132" spans="1:164" s="7" customFormat="1">
      <c r="A132" s="57"/>
      <c r="B132" s="57"/>
      <c r="C132" s="57"/>
      <c r="D132" s="57"/>
      <c r="E132" s="8"/>
      <c r="F132" s="1314" t="s">
        <v>1441</v>
      </c>
      <c r="G132" s="1314"/>
      <c r="H132" s="170">
        <f>AVERAGE(H123:H128)</f>
        <v>24.21983333333333</v>
      </c>
      <c r="I132" s="191"/>
      <c r="J132" s="192"/>
      <c r="K132" s="8"/>
      <c r="L132" s="57"/>
      <c r="M132" s="57"/>
      <c r="N132" s="57"/>
      <c r="O132" s="57"/>
      <c r="P132" s="57"/>
      <c r="Q132" s="57"/>
      <c r="R132" s="57"/>
      <c r="S132" s="1113"/>
      <c r="T132" s="1113"/>
      <c r="U132" s="1113"/>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c r="DZ132" s="57"/>
      <c r="EA132" s="57"/>
      <c r="EB132" s="57"/>
      <c r="EC132" s="57"/>
      <c r="ED132" s="57"/>
      <c r="EE132" s="57"/>
      <c r="EF132" s="57"/>
      <c r="EG132" s="57"/>
      <c r="EH132" s="57"/>
      <c r="EI132" s="57"/>
      <c r="EJ132" s="57"/>
      <c r="EK132" s="57"/>
      <c r="EL132" s="57"/>
      <c r="EM132" s="57"/>
      <c r="EN132" s="57"/>
      <c r="EO132" s="57"/>
      <c r="EP132" s="57"/>
      <c r="EQ132" s="57"/>
      <c r="ER132" s="57"/>
      <c r="ES132" s="57"/>
      <c r="ET132" s="57"/>
      <c r="EU132" s="57"/>
      <c r="EV132" s="57"/>
      <c r="EW132" s="57"/>
      <c r="EX132" s="57"/>
      <c r="EY132" s="57"/>
      <c r="EZ132" s="57"/>
      <c r="FA132" s="57"/>
      <c r="FB132" s="57"/>
      <c r="FC132" s="57"/>
      <c r="FD132" s="57"/>
      <c r="FE132" s="57"/>
      <c r="FF132" s="57"/>
      <c r="FG132" s="57"/>
      <c r="FH132" s="57"/>
    </row>
    <row r="133" spans="1:164" s="7" customFormat="1" ht="12.75" customHeight="1">
      <c r="A133" s="57"/>
      <c r="B133" s="965"/>
      <c r="C133" s="1110"/>
      <c r="D133" s="57"/>
      <c r="E133" s="57"/>
      <c r="F133" s="57"/>
      <c r="G133" s="1115"/>
      <c r="H133" s="57"/>
      <c r="I133" s="57"/>
      <c r="J133" s="57"/>
      <c r="K133" s="1115"/>
      <c r="L133" s="57"/>
      <c r="M133" s="57"/>
      <c r="N133" s="57"/>
      <c r="O133" s="57"/>
      <c r="P133" s="57"/>
      <c r="Q133" s="968"/>
      <c r="R133" s="968"/>
      <c r="S133" s="1113"/>
      <c r="T133" s="1113"/>
      <c r="U133" s="1113"/>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c r="DZ133" s="57"/>
      <c r="EA133" s="57"/>
      <c r="EB133" s="57"/>
      <c r="EC133" s="57"/>
      <c r="ED133" s="57"/>
      <c r="EE133" s="57"/>
      <c r="EF133" s="57"/>
      <c r="EG133" s="57"/>
      <c r="EH133" s="57"/>
      <c r="EI133" s="57"/>
      <c r="EJ133" s="57"/>
      <c r="EK133" s="57"/>
      <c r="EL133" s="57"/>
      <c r="EM133" s="57"/>
      <c r="EN133" s="57"/>
      <c r="EO133" s="57"/>
      <c r="EP133" s="57"/>
      <c r="EQ133" s="57"/>
      <c r="ER133" s="57"/>
      <c r="ES133" s="57"/>
      <c r="ET133" s="57"/>
      <c r="EU133" s="57"/>
      <c r="EV133" s="57"/>
      <c r="EW133" s="57"/>
      <c r="EX133" s="57"/>
      <c r="EY133" s="57"/>
      <c r="EZ133" s="57"/>
      <c r="FA133" s="57"/>
      <c r="FB133" s="57"/>
      <c r="FC133" s="57"/>
      <c r="FD133" s="57"/>
      <c r="FE133" s="57"/>
      <c r="FF133" s="57"/>
      <c r="FG133" s="57"/>
      <c r="FH133" s="57"/>
    </row>
    <row r="134" spans="1:164" s="7" customFormat="1" ht="12.75" customHeight="1">
      <c r="A134" s="57"/>
      <c r="B134" s="57"/>
      <c r="C134" s="1110"/>
      <c r="D134" s="57"/>
      <c r="E134" s="57"/>
      <c r="F134" s="57"/>
      <c r="G134" s="1115"/>
      <c r="H134" s="57"/>
      <c r="I134" s="57"/>
      <c r="J134" s="57"/>
      <c r="K134" s="1115"/>
      <c r="L134" s="57"/>
      <c r="M134" s="57"/>
      <c r="N134" s="57"/>
      <c r="O134" s="57"/>
      <c r="P134" s="57"/>
      <c r="Q134" s="968"/>
      <c r="R134" s="968"/>
      <c r="S134" s="1113"/>
      <c r="T134" s="1113"/>
      <c r="U134" s="1113"/>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row>
    <row r="135" spans="1:164" s="7" customFormat="1" ht="12.75" customHeight="1">
      <c r="A135" s="57"/>
      <c r="B135" s="57"/>
      <c r="C135" s="1110"/>
      <c r="D135" s="57"/>
      <c r="E135" s="57"/>
      <c r="F135" s="57"/>
      <c r="G135" s="1115"/>
      <c r="H135" s="57"/>
      <c r="I135" s="57"/>
      <c r="J135" s="57"/>
      <c r="K135" s="1115"/>
      <c r="L135" s="57"/>
      <c r="M135" s="57"/>
      <c r="N135" s="57"/>
      <c r="O135" s="57"/>
      <c r="P135" s="57"/>
      <c r="Q135" s="968"/>
      <c r="R135" s="968"/>
      <c r="S135" s="1113"/>
      <c r="T135" s="1113"/>
      <c r="U135" s="1113"/>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57"/>
      <c r="DW135" s="57"/>
      <c r="DX135" s="57"/>
      <c r="DY135" s="57"/>
      <c r="DZ135" s="57"/>
      <c r="EA135" s="57"/>
      <c r="EB135" s="57"/>
      <c r="EC135" s="57"/>
      <c r="ED135" s="57"/>
      <c r="EE135" s="57"/>
      <c r="EF135" s="57"/>
      <c r="EG135" s="57"/>
      <c r="EH135" s="57"/>
      <c r="EI135" s="57"/>
      <c r="EJ135" s="57"/>
      <c r="EK135" s="57"/>
      <c r="EL135" s="57"/>
      <c r="EM135" s="57"/>
      <c r="EN135" s="57"/>
      <c r="EO135" s="57"/>
      <c r="EP135" s="57"/>
      <c r="EQ135" s="57"/>
      <c r="ER135" s="57"/>
      <c r="ES135" s="57"/>
      <c r="ET135" s="57"/>
      <c r="EU135" s="57"/>
      <c r="EV135" s="57"/>
      <c r="EW135" s="57"/>
      <c r="EX135" s="57"/>
      <c r="EY135" s="57"/>
      <c r="EZ135" s="57"/>
      <c r="FA135" s="57"/>
      <c r="FB135" s="57"/>
      <c r="FC135" s="57"/>
      <c r="FD135" s="57"/>
      <c r="FE135" s="57"/>
      <c r="FF135" s="57"/>
      <c r="FG135" s="57"/>
      <c r="FH135" s="57"/>
    </row>
    <row r="136" spans="1:164" s="7" customFormat="1" ht="12.75" customHeight="1">
      <c r="A136" s="57"/>
      <c r="B136" s="57"/>
      <c r="C136" s="57"/>
      <c r="D136" s="57"/>
      <c r="E136" s="57"/>
      <c r="F136" s="57"/>
      <c r="G136" s="57"/>
      <c r="H136" s="57"/>
      <c r="I136" s="57"/>
      <c r="J136" s="57"/>
      <c r="K136" s="57"/>
      <c r="L136" s="57"/>
      <c r="M136" s="57"/>
      <c r="N136" s="57"/>
      <c r="O136" s="57"/>
      <c r="P136" s="57"/>
      <c r="Q136" s="57"/>
      <c r="R136" s="57"/>
      <c r="S136" s="1112"/>
      <c r="T136" s="965"/>
      <c r="U136" s="965"/>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57"/>
      <c r="DW136" s="57"/>
      <c r="DX136" s="57"/>
      <c r="DY136" s="57"/>
      <c r="DZ136" s="57"/>
      <c r="EA136" s="57"/>
      <c r="EB136" s="57"/>
      <c r="EC136" s="57"/>
      <c r="ED136" s="57"/>
      <c r="EE136" s="57"/>
      <c r="EF136" s="57"/>
      <c r="EG136" s="57"/>
      <c r="EH136" s="57"/>
      <c r="EI136" s="57"/>
      <c r="EJ136" s="57"/>
      <c r="EK136" s="57"/>
      <c r="EL136" s="57"/>
      <c r="EM136" s="57"/>
      <c r="EN136" s="57"/>
      <c r="EO136" s="57"/>
      <c r="EP136" s="57"/>
      <c r="EQ136" s="57"/>
      <c r="ER136" s="57"/>
      <c r="ES136" s="57"/>
      <c r="ET136" s="57"/>
      <c r="EU136" s="57"/>
      <c r="EV136" s="57"/>
      <c r="EW136" s="57"/>
      <c r="EX136" s="57"/>
      <c r="EY136" s="57"/>
      <c r="EZ136" s="57"/>
      <c r="FA136" s="57"/>
      <c r="FB136" s="57"/>
      <c r="FC136" s="57"/>
      <c r="FD136" s="57"/>
      <c r="FE136" s="57"/>
      <c r="FF136" s="57"/>
      <c r="FG136" s="57"/>
      <c r="FH136" s="57"/>
    </row>
    <row r="137" spans="1:164" s="7" customFormat="1" ht="12.75" customHeight="1">
      <c r="A137" s="57"/>
      <c r="B137" s="57"/>
      <c r="C137" s="57"/>
      <c r="D137" s="57"/>
      <c r="E137" s="57"/>
      <c r="F137" s="57"/>
      <c r="G137" s="57"/>
      <c r="H137" s="57"/>
      <c r="I137" s="57"/>
      <c r="J137" s="57"/>
      <c r="K137" s="57"/>
      <c r="L137" s="57"/>
      <c r="M137" s="57"/>
      <c r="N137" s="57"/>
      <c r="O137" s="57"/>
      <c r="P137" s="57"/>
      <c r="Q137" s="57"/>
      <c r="R137" s="57"/>
      <c r="S137" s="1112"/>
      <c r="T137" s="965"/>
      <c r="U137" s="965"/>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57"/>
      <c r="DW137" s="57"/>
      <c r="DX137" s="57"/>
      <c r="DY137" s="57"/>
      <c r="DZ137" s="57"/>
      <c r="EA137" s="57"/>
      <c r="EB137" s="57"/>
      <c r="EC137" s="57"/>
      <c r="ED137" s="57"/>
      <c r="EE137" s="57"/>
      <c r="EF137" s="57"/>
      <c r="EG137" s="57"/>
      <c r="EH137" s="57"/>
      <c r="EI137" s="57"/>
      <c r="EJ137" s="57"/>
      <c r="EK137" s="57"/>
      <c r="EL137" s="57"/>
      <c r="EM137" s="57"/>
      <c r="EN137" s="57"/>
      <c r="EO137" s="57"/>
      <c r="EP137" s="57"/>
      <c r="EQ137" s="57"/>
      <c r="ER137" s="57"/>
      <c r="ES137" s="57"/>
      <c r="ET137" s="57"/>
      <c r="EU137" s="57"/>
      <c r="EV137" s="57"/>
      <c r="EW137" s="57"/>
      <c r="EX137" s="57"/>
      <c r="EY137" s="57"/>
      <c r="EZ137" s="57"/>
      <c r="FA137" s="57"/>
      <c r="FB137" s="57"/>
      <c r="FC137" s="57"/>
      <c r="FD137" s="57"/>
      <c r="FE137" s="57"/>
      <c r="FF137" s="57"/>
      <c r="FG137" s="57"/>
      <c r="FH137" s="57"/>
    </row>
    <row r="138" spans="1:164" s="7" customFormat="1" ht="12.75" customHeight="1">
      <c r="A138" s="57"/>
      <c r="B138" s="57"/>
      <c r="C138" s="1115"/>
      <c r="D138" s="57"/>
      <c r="E138" s="57"/>
      <c r="F138" s="57"/>
      <c r="G138" s="57"/>
      <c r="H138" s="57"/>
      <c r="I138" s="1115"/>
      <c r="J138" s="57"/>
      <c r="K138" s="57"/>
      <c r="L138" s="57"/>
      <c r="M138" s="57"/>
      <c r="N138" s="57"/>
      <c r="O138" s="57"/>
      <c r="P138" s="57"/>
      <c r="Q138" s="57"/>
      <c r="R138" s="57"/>
      <c r="S138" s="1112"/>
      <c r="T138" s="965"/>
      <c r="U138" s="965"/>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c r="DZ138" s="57"/>
      <c r="EA138" s="57"/>
      <c r="EB138" s="57"/>
      <c r="EC138" s="57"/>
      <c r="ED138" s="57"/>
      <c r="EE138" s="57"/>
      <c r="EF138" s="57"/>
      <c r="EG138" s="57"/>
      <c r="EH138" s="57"/>
      <c r="EI138" s="57"/>
      <c r="EJ138" s="57"/>
      <c r="EK138" s="57"/>
      <c r="EL138" s="57"/>
      <c r="EM138" s="57"/>
      <c r="EN138" s="57"/>
      <c r="EO138" s="57"/>
      <c r="EP138" s="57"/>
      <c r="EQ138" s="57"/>
      <c r="ER138" s="57"/>
      <c r="ES138" s="57"/>
      <c r="ET138" s="57"/>
      <c r="EU138" s="57"/>
      <c r="EV138" s="57"/>
      <c r="EW138" s="57"/>
      <c r="EX138" s="57"/>
      <c r="EY138" s="57"/>
      <c r="EZ138" s="57"/>
      <c r="FA138" s="57"/>
      <c r="FB138" s="57"/>
      <c r="FC138" s="57"/>
      <c r="FD138" s="57"/>
      <c r="FE138" s="57"/>
      <c r="FF138" s="57"/>
      <c r="FG138" s="57"/>
      <c r="FH138" s="57"/>
    </row>
    <row r="139" spans="1:164" s="7" customFormat="1" ht="12.75" customHeight="1">
      <c r="A139" s="57"/>
      <c r="B139" s="57"/>
      <c r="C139" s="57"/>
      <c r="D139" s="57"/>
      <c r="E139" s="8"/>
      <c r="F139" s="57"/>
      <c r="G139" s="57"/>
      <c r="H139" s="57"/>
      <c r="I139" s="57"/>
      <c r="J139" s="57"/>
      <c r="K139" s="8"/>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c r="DZ139" s="57"/>
      <c r="EA139" s="57"/>
      <c r="EB139" s="57"/>
      <c r="EC139" s="57"/>
      <c r="ED139" s="57"/>
      <c r="EE139" s="57"/>
      <c r="EF139" s="57"/>
      <c r="EG139" s="57"/>
      <c r="EH139" s="57"/>
      <c r="EI139" s="57"/>
      <c r="EJ139" s="57"/>
      <c r="EK139" s="57"/>
      <c r="EL139" s="57"/>
      <c r="EM139" s="57"/>
      <c r="EN139" s="57"/>
      <c r="EO139" s="57"/>
      <c r="EP139" s="57"/>
      <c r="EQ139" s="57"/>
      <c r="ER139" s="57"/>
      <c r="ES139" s="57"/>
      <c r="ET139" s="57"/>
      <c r="EU139" s="57"/>
      <c r="EV139" s="57"/>
      <c r="EW139" s="57"/>
      <c r="EX139" s="57"/>
      <c r="EY139" s="57"/>
      <c r="EZ139" s="57"/>
      <c r="FA139" s="57"/>
      <c r="FB139" s="57"/>
      <c r="FC139" s="57"/>
      <c r="FD139" s="57"/>
      <c r="FE139" s="57"/>
      <c r="FF139" s="57"/>
      <c r="FG139" s="57"/>
      <c r="FH139" s="57"/>
    </row>
    <row r="140" spans="1:164" s="7" customFormat="1" ht="12.75" customHeight="1" thickBot="1">
      <c r="A140" s="57"/>
      <c r="B140" s="57"/>
      <c r="C140" s="57"/>
      <c r="D140" s="57"/>
      <c r="E140" s="8"/>
      <c r="F140" s="57"/>
      <c r="G140" s="57"/>
      <c r="H140" s="57"/>
      <c r="I140" s="57"/>
      <c r="J140" s="57"/>
      <c r="K140" s="8"/>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c r="DZ140" s="57"/>
      <c r="EA140" s="57"/>
      <c r="EB140" s="57"/>
      <c r="EC140" s="57"/>
      <c r="ED140" s="57"/>
      <c r="EE140" s="57"/>
      <c r="EF140" s="57"/>
      <c r="EG140" s="57"/>
      <c r="EH140" s="57"/>
      <c r="EI140" s="57"/>
      <c r="EJ140" s="57"/>
      <c r="EK140" s="57"/>
      <c r="EL140" s="57"/>
      <c r="EM140" s="57"/>
      <c r="EN140" s="57"/>
      <c r="EO140" s="57"/>
      <c r="EP140" s="57"/>
      <c r="EQ140" s="57"/>
      <c r="ER140" s="57"/>
      <c r="ES140" s="57"/>
      <c r="ET140" s="57"/>
      <c r="EU140" s="57"/>
      <c r="EV140" s="57"/>
      <c r="EW140" s="57"/>
      <c r="EX140" s="57"/>
      <c r="EY140" s="57"/>
      <c r="EZ140" s="57"/>
      <c r="FA140" s="57"/>
      <c r="FB140" s="57"/>
      <c r="FC140" s="57"/>
      <c r="FD140" s="57"/>
      <c r="FE140" s="57"/>
      <c r="FF140" s="57"/>
      <c r="FG140" s="57"/>
      <c r="FH140" s="57"/>
    </row>
    <row r="141" spans="1:164">
      <c r="A141" s="41" t="s">
        <v>1425</v>
      </c>
      <c r="B141" s="42"/>
      <c r="C141" s="42"/>
      <c r="D141" s="42"/>
      <c r="E141" s="42"/>
      <c r="F141" s="42"/>
      <c r="G141" s="42"/>
      <c r="H141" s="42"/>
      <c r="I141" s="42"/>
      <c r="J141" s="42"/>
      <c r="K141" s="42"/>
      <c r="L141" s="42"/>
      <c r="M141" s="42"/>
      <c r="S141" s="43"/>
      <c r="T141" s="44"/>
      <c r="U141" s="44"/>
    </row>
    <row r="142" spans="1:164">
      <c r="A142" s="18"/>
      <c r="B142" s="18"/>
      <c r="C142" s="10"/>
    </row>
    <row r="143" spans="1:164" s="7" customFormat="1">
      <c r="A143" s="57" t="s">
        <v>1426</v>
      </c>
      <c r="B143" s="965"/>
      <c r="C143" s="1117">
        <f>Ileak_I</f>
        <v>0.01</v>
      </c>
      <c r="D143" s="57" t="s">
        <v>213</v>
      </c>
      <c r="E143" s="57"/>
      <c r="F143" s="1314" t="s">
        <v>1427</v>
      </c>
      <c r="G143" s="1314"/>
      <c r="H143" s="58">
        <v>24</v>
      </c>
      <c r="I143" s="59"/>
      <c r="J143" s="60"/>
      <c r="K143" s="8"/>
      <c r="L143" s="8"/>
      <c r="M143" s="57"/>
      <c r="N143" s="57"/>
      <c r="O143" s="57"/>
      <c r="P143" s="57"/>
      <c r="Q143" s="57"/>
      <c r="R143" s="57"/>
      <c r="S143" s="1113"/>
      <c r="T143" s="1113"/>
      <c r="U143" s="1113"/>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c r="EI143" s="57"/>
      <c r="EJ143" s="57"/>
      <c r="EK143" s="57"/>
      <c r="EL143" s="57"/>
      <c r="EM143" s="57"/>
      <c r="EN143" s="57"/>
      <c r="EO143" s="57"/>
      <c r="EP143" s="57"/>
      <c r="EQ143" s="57"/>
      <c r="ER143" s="57"/>
      <c r="ES143" s="57"/>
      <c r="ET143" s="57"/>
      <c r="EU143" s="57"/>
      <c r="EV143" s="57"/>
      <c r="EW143" s="57"/>
      <c r="EX143" s="57"/>
      <c r="EY143" s="57"/>
      <c r="EZ143" s="57"/>
      <c r="FA143" s="57"/>
      <c r="FB143" s="57"/>
      <c r="FC143" s="57"/>
      <c r="FD143" s="57"/>
      <c r="FE143" s="57"/>
      <c r="FF143" s="57"/>
      <c r="FG143" s="57"/>
      <c r="FH143" s="57"/>
    </row>
    <row r="144" spans="1:164" s="7" customFormat="1" ht="12.75" customHeight="1">
      <c r="A144" s="57" t="s">
        <v>1428</v>
      </c>
      <c r="B144" s="965" t="s">
        <v>1549</v>
      </c>
      <c r="C144" s="1115">
        <f ca="1">IF(C84=1,(Imax_I-$C$143*Vline_nom_I/Vans_nom_I)*(DC_I/Idet_I),(ImaxEx_I-$C$143*Vline_nom_Ex_I/Vans_nom_I)*(DC_I/Idet_I))</f>
        <v>133.71428571428572</v>
      </c>
      <c r="D144" s="57"/>
      <c r="E144" s="57"/>
      <c r="F144" s="58" t="s">
        <v>1430</v>
      </c>
      <c r="G144" s="58" t="s">
        <v>1431</v>
      </c>
      <c r="H144" s="58" t="s">
        <v>1432</v>
      </c>
      <c r="I144" s="58" t="s">
        <v>1433</v>
      </c>
      <c r="J144" s="61" t="s">
        <v>1434</v>
      </c>
      <c r="K144" s="59"/>
      <c r="L144" s="59"/>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row>
    <row r="145" spans="1:164" s="7" customFormat="1" ht="12.75" customHeight="1">
      <c r="A145" s="57"/>
      <c r="B145" s="57"/>
      <c r="C145" s="10"/>
      <c r="D145" s="57"/>
      <c r="E145" s="57"/>
      <c r="F145" s="62">
        <f t="shared" ref="F145:F161" si="13">$H$143</f>
        <v>24</v>
      </c>
      <c r="G145" s="63">
        <v>3.9100000000000003E-2</v>
      </c>
      <c r="H145" s="64">
        <v>35.69</v>
      </c>
      <c r="I145" s="63">
        <v>8.4499999999999992E-3</v>
      </c>
      <c r="J145" s="64">
        <f t="shared" ref="J145:J161" si="14">((H145*I145)/(F145*G145))</f>
        <v>0.32137734441602722</v>
      </c>
      <c r="K145" s="102"/>
      <c r="L145" s="102"/>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row>
    <row r="146" spans="1:164" s="7" customFormat="1" ht="12.75" customHeight="1">
      <c r="A146" s="57"/>
      <c r="B146" s="965"/>
      <c r="C146" s="57"/>
      <c r="D146" s="57"/>
      <c r="E146" s="57"/>
      <c r="F146" s="62">
        <f t="shared" si="13"/>
        <v>24</v>
      </c>
      <c r="G146" s="63">
        <v>6.25E-2</v>
      </c>
      <c r="H146" s="64">
        <v>35.61</v>
      </c>
      <c r="I146" s="63">
        <v>0.02</v>
      </c>
      <c r="J146" s="64">
        <f t="shared" si="14"/>
        <v>0.47480000000000006</v>
      </c>
      <c r="K146" s="102"/>
      <c r="L146" s="102"/>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row>
    <row r="147" spans="1:164" s="7" customFormat="1">
      <c r="A147" s="57"/>
      <c r="B147" s="57"/>
      <c r="C147" s="1119"/>
      <c r="D147" s="57"/>
      <c r="E147" s="1119"/>
      <c r="F147" s="62">
        <f t="shared" si="13"/>
        <v>24</v>
      </c>
      <c r="G147" s="63">
        <v>8.09E-2</v>
      </c>
      <c r="H147" s="64">
        <v>35.61</v>
      </c>
      <c r="I147" s="63">
        <v>3.0200000000000001E-2</v>
      </c>
      <c r="J147" s="64">
        <f t="shared" si="14"/>
        <v>0.55388442521631653</v>
      </c>
      <c r="K147" s="102"/>
      <c r="L147" s="102"/>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row>
    <row r="148" spans="1:164" s="7" customFormat="1">
      <c r="A148" s="57"/>
      <c r="B148" s="57"/>
      <c r="C148" s="1119"/>
      <c r="D148" s="57"/>
      <c r="E148" s="1120"/>
      <c r="F148" s="62">
        <f t="shared" si="13"/>
        <v>24</v>
      </c>
      <c r="G148" s="63">
        <v>9.7799999999999998E-2</v>
      </c>
      <c r="H148" s="64">
        <v>35.61</v>
      </c>
      <c r="I148" s="63">
        <v>4.0399999999999998E-2</v>
      </c>
      <c r="J148" s="64">
        <f t="shared" si="14"/>
        <v>0.61291922290388545</v>
      </c>
      <c r="K148" s="102"/>
      <c r="L148" s="102"/>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row>
    <row r="149" spans="1:164" s="7" customFormat="1">
      <c r="A149" s="57"/>
      <c r="B149" s="57"/>
      <c r="C149" s="1119"/>
      <c r="D149" s="57"/>
      <c r="E149" s="1120"/>
      <c r="F149" s="62">
        <f t="shared" si="13"/>
        <v>24</v>
      </c>
      <c r="G149" s="63">
        <v>0.11509999999999999</v>
      </c>
      <c r="H149" s="64">
        <v>35.619999999999997</v>
      </c>
      <c r="I149" s="63">
        <v>5.0700000000000002E-2</v>
      </c>
      <c r="J149" s="64">
        <f t="shared" si="14"/>
        <v>0.65375543006081671</v>
      </c>
      <c r="K149" s="102"/>
      <c r="L149" s="102"/>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row>
    <row r="150" spans="1:164" s="7" customFormat="1">
      <c r="A150" s="57"/>
      <c r="B150" s="57"/>
      <c r="C150" s="1121"/>
      <c r="D150" s="57"/>
      <c r="E150" s="1120"/>
      <c r="F150" s="62">
        <f t="shared" si="13"/>
        <v>24</v>
      </c>
      <c r="G150" s="63">
        <v>0.156</v>
      </c>
      <c r="H150" s="64">
        <v>35.619999999999997</v>
      </c>
      <c r="I150" s="63">
        <v>7.5499999999999998E-2</v>
      </c>
      <c r="J150" s="64">
        <f t="shared" si="14"/>
        <v>0.71829861111111115</v>
      </c>
      <c r="K150" s="102"/>
      <c r="L150" s="102"/>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row>
    <row r="151" spans="1:164" s="7" customFormat="1">
      <c r="A151" s="57"/>
      <c r="B151" s="57"/>
      <c r="C151" s="1119"/>
      <c r="D151" s="57"/>
      <c r="E151" s="57"/>
      <c r="F151" s="62">
        <f t="shared" si="13"/>
        <v>24</v>
      </c>
      <c r="G151" s="63">
        <v>0.19900000000000001</v>
      </c>
      <c r="H151" s="64">
        <v>35.630000000000003</v>
      </c>
      <c r="I151" s="63">
        <v>0.10199999999999999</v>
      </c>
      <c r="J151" s="64">
        <f t="shared" si="14"/>
        <v>0.76094221105527637</v>
      </c>
      <c r="K151" s="102"/>
      <c r="L151" s="102"/>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c r="DZ151" s="57"/>
      <c r="EA151" s="57"/>
      <c r="EB151" s="57"/>
      <c r="EC151" s="57"/>
      <c r="ED151" s="57"/>
      <c r="EE151" s="57"/>
      <c r="EF151" s="57"/>
      <c r="EG151" s="57"/>
      <c r="EH151" s="57"/>
      <c r="EI151" s="57"/>
      <c r="EJ151" s="57"/>
      <c r="EK151" s="57"/>
      <c r="EL151" s="57"/>
      <c r="EM151" s="57"/>
      <c r="EN151" s="57"/>
      <c r="EO151" s="57"/>
      <c r="EP151" s="57"/>
      <c r="EQ151" s="57"/>
      <c r="ER151" s="57"/>
      <c r="ES151" s="57"/>
      <c r="ET151" s="57"/>
      <c r="EU151" s="57"/>
      <c r="EV151" s="57"/>
      <c r="EW151" s="57"/>
      <c r="EX151" s="57"/>
      <c r="EY151" s="57"/>
      <c r="EZ151" s="57"/>
      <c r="FA151" s="57"/>
      <c r="FB151" s="57"/>
      <c r="FC151" s="57"/>
      <c r="FD151" s="57"/>
      <c r="FE151" s="57"/>
      <c r="FF151" s="57"/>
      <c r="FG151" s="57"/>
      <c r="FH151" s="57"/>
    </row>
    <row r="152" spans="1:164" s="7" customFormat="1">
      <c r="A152" s="57"/>
      <c r="B152" s="57"/>
      <c r="C152" s="57"/>
      <c r="D152" s="57"/>
      <c r="E152" s="1119"/>
      <c r="F152" s="62">
        <f t="shared" si="13"/>
        <v>24</v>
      </c>
      <c r="G152" s="63">
        <v>0.28399999999999997</v>
      </c>
      <c r="H152" s="64">
        <v>35.65</v>
      </c>
      <c r="I152" s="63">
        <v>0.152</v>
      </c>
      <c r="J152" s="64">
        <f t="shared" si="14"/>
        <v>0.79501173708920203</v>
      </c>
      <c r="K152" s="102"/>
      <c r="L152" s="102"/>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c r="DZ152" s="57"/>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c r="EW152" s="57"/>
      <c r="EX152" s="57"/>
      <c r="EY152" s="57"/>
      <c r="EZ152" s="57"/>
      <c r="FA152" s="57"/>
      <c r="FB152" s="57"/>
      <c r="FC152" s="57"/>
      <c r="FD152" s="57"/>
      <c r="FE152" s="57"/>
      <c r="FF152" s="57"/>
      <c r="FG152" s="57"/>
      <c r="FH152" s="57"/>
    </row>
    <row r="153" spans="1:164" s="7" customFormat="1">
      <c r="A153" s="57" t="s">
        <v>1435</v>
      </c>
      <c r="B153" s="965"/>
      <c r="C153" s="1117">
        <f ca="1">SUM(INDIRECT("'" &amp; $C$82 &amp; "'!C144"):INDIRECT("'" &amp; $C$82 &amp; "'!R144"))</f>
        <v>0</v>
      </c>
      <c r="D153" s="57"/>
      <c r="E153" s="57"/>
      <c r="F153" s="62">
        <f t="shared" si="13"/>
        <v>24</v>
      </c>
      <c r="G153" s="63">
        <v>0.375</v>
      </c>
      <c r="H153" s="64">
        <v>35.659999999999997</v>
      </c>
      <c r="I153" s="63">
        <v>0.20599999999999999</v>
      </c>
      <c r="J153" s="64">
        <f t="shared" si="14"/>
        <v>0.81621777777777771</v>
      </c>
      <c r="K153" s="102"/>
      <c r="L153" s="102"/>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57"/>
      <c r="DW153" s="57"/>
      <c r="DX153" s="57"/>
      <c r="DY153" s="57"/>
      <c r="DZ153" s="57"/>
      <c r="EA153" s="57"/>
      <c r="EB153" s="57"/>
      <c r="EC153" s="57"/>
      <c r="ED153" s="57"/>
      <c r="EE153" s="57"/>
      <c r="EF153" s="57"/>
      <c r="EG153" s="57"/>
      <c r="EH153" s="57"/>
      <c r="EI153" s="57"/>
      <c r="EJ153" s="57"/>
      <c r="EK153" s="57"/>
      <c r="EL153" s="57"/>
      <c r="EM153" s="57"/>
      <c r="EN153" s="57"/>
      <c r="EO153" s="57"/>
      <c r="EP153" s="57"/>
      <c r="EQ153" s="57"/>
      <c r="ER153" s="57"/>
      <c r="ES153" s="57"/>
      <c r="ET153" s="57"/>
      <c r="EU153" s="57"/>
      <c r="EV153" s="57"/>
      <c r="EW153" s="57"/>
      <c r="EX153" s="57"/>
      <c r="EY153" s="57"/>
      <c r="EZ153" s="57"/>
      <c r="FA153" s="57"/>
      <c r="FB153" s="57"/>
      <c r="FC153" s="57"/>
      <c r="FD153" s="57"/>
      <c r="FE153" s="57"/>
      <c r="FF153" s="57"/>
      <c r="FG153" s="57"/>
      <c r="FH153" s="57"/>
    </row>
    <row r="154" spans="1:164" s="7" customFormat="1" ht="12.75" customHeight="1">
      <c r="A154" s="57" t="s">
        <v>1550</v>
      </c>
      <c r="B154" s="57"/>
      <c r="C154" s="1122">
        <f ca="1">I145+($C$153*Idet_I/DC_I)+C127</f>
        <v>2.019048329140187E-2</v>
      </c>
      <c r="D154" s="57" t="s">
        <v>213</v>
      </c>
      <c r="E154" s="968"/>
      <c r="F154" s="62">
        <f t="shared" si="13"/>
        <v>24</v>
      </c>
      <c r="G154" s="63">
        <v>0.44900000000000001</v>
      </c>
      <c r="H154" s="64">
        <v>35.67</v>
      </c>
      <c r="I154" s="63">
        <v>0.251</v>
      </c>
      <c r="J154" s="64">
        <f t="shared" si="14"/>
        <v>0.83084354120267268</v>
      </c>
      <c r="K154" s="102"/>
      <c r="L154" s="102"/>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57"/>
      <c r="DW154" s="57"/>
      <c r="DX154" s="57"/>
      <c r="DY154" s="57"/>
      <c r="DZ154" s="57"/>
      <c r="EA154" s="57"/>
      <c r="EB154" s="57"/>
      <c r="EC154" s="57"/>
      <c r="ED154" s="57"/>
      <c r="EE154" s="57"/>
      <c r="EF154" s="57"/>
      <c r="EG154" s="57"/>
      <c r="EH154" s="57"/>
      <c r="EI154" s="57"/>
      <c r="EJ154" s="57"/>
      <c r="EK154" s="57"/>
      <c r="EL154" s="57"/>
      <c r="EM154" s="57"/>
      <c r="EN154" s="57"/>
      <c r="EO154" s="57"/>
      <c r="EP154" s="57"/>
      <c r="EQ154" s="57"/>
      <c r="ER154" s="57"/>
      <c r="ES154" s="57"/>
      <c r="ET154" s="57"/>
      <c r="EU154" s="57"/>
      <c r="EV154" s="57"/>
      <c r="EW154" s="57"/>
      <c r="EX154" s="57"/>
      <c r="EY154" s="57"/>
      <c r="EZ154" s="57"/>
      <c r="FA154" s="57"/>
      <c r="FB154" s="57"/>
      <c r="FC154" s="57"/>
      <c r="FD154" s="57"/>
      <c r="FE154" s="57"/>
      <c r="FF154" s="57"/>
      <c r="FG154" s="57"/>
      <c r="FH154" s="57"/>
    </row>
    <row r="155" spans="1:164" s="7" customFormat="1" ht="12.75" customHeight="1">
      <c r="A155" s="57" t="s">
        <v>1437</v>
      </c>
      <c r="B155" s="57"/>
      <c r="C155" s="1119">
        <f ca="1">VLOOKUP($C$154,$I$145:$I$161,1,TRUE)</f>
        <v>0.02</v>
      </c>
      <c r="D155" s="57" t="s">
        <v>213</v>
      </c>
      <c r="E155" s="1120">
        <f ca="1">VLOOKUP($C$155,$I$145:$J$161,2,TRUE)</f>
        <v>0.47480000000000006</v>
      </c>
      <c r="F155" s="62">
        <f t="shared" si="13"/>
        <v>24</v>
      </c>
      <c r="G155" s="63">
        <v>0.53400000000000003</v>
      </c>
      <c r="H155" s="64">
        <v>35.69</v>
      </c>
      <c r="I155" s="63">
        <v>0.30099999999999999</v>
      </c>
      <c r="J155" s="64">
        <f t="shared" si="14"/>
        <v>0.83822487515605482</v>
      </c>
      <c r="K155" s="102"/>
      <c r="L155" s="102"/>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57"/>
      <c r="DW155" s="57"/>
      <c r="DX155" s="57"/>
      <c r="DY155" s="57"/>
      <c r="DZ155" s="57"/>
      <c r="EA155" s="57"/>
      <c r="EB155" s="57"/>
      <c r="EC155" s="57"/>
      <c r="ED155" s="57"/>
      <c r="EE155" s="57"/>
      <c r="EF155" s="57"/>
      <c r="EG155" s="57"/>
      <c r="EH155" s="57"/>
      <c r="EI155" s="57"/>
      <c r="EJ155" s="57"/>
      <c r="EK155" s="57"/>
      <c r="EL155" s="57"/>
      <c r="EM155" s="57"/>
      <c r="EN155" s="57"/>
      <c r="EO155" s="57"/>
      <c r="EP155" s="57"/>
      <c r="EQ155" s="57"/>
      <c r="ER155" s="57"/>
      <c r="ES155" s="57"/>
      <c r="ET155" s="57"/>
      <c r="EU155" s="57"/>
      <c r="EV155" s="57"/>
      <c r="EW155" s="57"/>
      <c r="EX155" s="57"/>
      <c r="EY155" s="57"/>
      <c r="EZ155" s="57"/>
      <c r="FA155" s="57"/>
      <c r="FB155" s="57"/>
      <c r="FC155" s="57"/>
      <c r="FD155" s="57"/>
      <c r="FE155" s="57"/>
      <c r="FF155" s="57"/>
      <c r="FG155" s="57"/>
      <c r="FH155" s="57"/>
    </row>
    <row r="156" spans="1:164" s="7" customFormat="1" ht="12.75" customHeight="1">
      <c r="A156" s="57" t="s">
        <v>1438</v>
      </c>
      <c r="B156" s="57"/>
      <c r="C156" s="1119">
        <f ca="1">INDIRECT("I"&amp;(145+MATCH($C$155,$I$145:$I$161)))</f>
        <v>3.0200000000000001E-2</v>
      </c>
      <c r="D156" s="57" t="s">
        <v>213</v>
      </c>
      <c r="E156" s="1120">
        <f ca="1">INDIRECT("J"&amp;(145+MATCH($C$155,$I$145:$I$161)))</f>
        <v>0.55388442521631653</v>
      </c>
      <c r="F156" s="62">
        <f t="shared" si="13"/>
        <v>24</v>
      </c>
      <c r="G156" s="63">
        <v>0.61899999999999999</v>
      </c>
      <c r="H156" s="64">
        <v>35.700000000000003</v>
      </c>
      <c r="I156" s="63">
        <v>0.35099999999999998</v>
      </c>
      <c r="J156" s="64">
        <f t="shared" si="14"/>
        <v>0.84347738287560581</v>
      </c>
      <c r="K156" s="102"/>
      <c r="L156" s="102"/>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row>
    <row r="157" spans="1:164" s="7" customFormat="1" ht="12.75" customHeight="1">
      <c r="A157" s="57" t="s">
        <v>1439</v>
      </c>
      <c r="B157" s="57"/>
      <c r="C157" s="1121">
        <f ca="1">IF($C$156&lt;$C$155,$E$155,$E$155+($C$154-$C$155)/($C$156-$C$155)*($E$156-$E$155))</f>
        <v>0.47627688839351268</v>
      </c>
      <c r="D157" s="57"/>
      <c r="E157" s="1120"/>
      <c r="F157" s="62">
        <f t="shared" si="13"/>
        <v>24</v>
      </c>
      <c r="G157" s="63">
        <v>0.71099999999999997</v>
      </c>
      <c r="H157" s="64">
        <v>35.72</v>
      </c>
      <c r="I157" s="63">
        <v>0.40400000000000003</v>
      </c>
      <c r="J157" s="64">
        <f t="shared" si="14"/>
        <v>0.84569151429910927</v>
      </c>
      <c r="K157" s="102"/>
      <c r="L157" s="102"/>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c r="DZ157" s="57"/>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row>
    <row r="158" spans="1:164" s="7" customFormat="1" ht="12.75" customHeight="1">
      <c r="A158" s="57" t="s">
        <v>1440</v>
      </c>
      <c r="B158" s="57"/>
      <c r="C158" s="1122">
        <f ca="1">(H162*C154/H143)/C157</f>
        <v>6.3020135199293059E-2</v>
      </c>
      <c r="D158" s="57" t="s">
        <v>213</v>
      </c>
      <c r="E158" s="57"/>
      <c r="F158" s="62">
        <f t="shared" si="13"/>
        <v>24</v>
      </c>
      <c r="G158" s="63">
        <v>0.78800000000000003</v>
      </c>
      <c r="H158" s="64">
        <v>35.729999999999997</v>
      </c>
      <c r="I158" s="63">
        <v>0.45</v>
      </c>
      <c r="J158" s="64">
        <f t="shared" si="14"/>
        <v>0.8501744923857868</v>
      </c>
      <c r="K158" s="102"/>
      <c r="L158" s="102"/>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57"/>
      <c r="DW158" s="57"/>
      <c r="DX158" s="57"/>
      <c r="DY158" s="57"/>
      <c r="DZ158" s="57"/>
      <c r="EA158" s="57"/>
      <c r="EB158" s="57"/>
      <c r="EC158" s="57"/>
      <c r="ED158" s="57"/>
      <c r="EE158" s="57"/>
      <c r="EF158" s="57"/>
      <c r="EG158" s="57"/>
      <c r="EH158" s="57"/>
      <c r="EI158" s="57"/>
      <c r="EJ158" s="57"/>
      <c r="EK158" s="57"/>
      <c r="EL158" s="57"/>
      <c r="EM158" s="57"/>
      <c r="EN158" s="57"/>
      <c r="EO158" s="57"/>
      <c r="EP158" s="57"/>
      <c r="EQ158" s="57"/>
      <c r="ER158" s="57"/>
      <c r="ES158" s="57"/>
      <c r="ET158" s="57"/>
      <c r="EU158" s="57"/>
      <c r="EV158" s="57"/>
      <c r="EW158" s="57"/>
      <c r="EX158" s="57"/>
      <c r="EY158" s="57"/>
      <c r="EZ158" s="57"/>
      <c r="FA158" s="57"/>
      <c r="FB158" s="57"/>
      <c r="FC158" s="57"/>
      <c r="FD158" s="57"/>
      <c r="FE158" s="57"/>
      <c r="FF158" s="57"/>
      <c r="FG158" s="57"/>
      <c r="FH158" s="57"/>
    </row>
    <row r="159" spans="1:164" s="7" customFormat="1" ht="12.75" customHeight="1">
      <c r="A159" s="57"/>
      <c r="B159" s="57"/>
      <c r="C159" s="57"/>
      <c r="D159" s="57"/>
      <c r="E159" s="57"/>
      <c r="F159" s="62">
        <f t="shared" si="13"/>
        <v>24</v>
      </c>
      <c r="G159" s="63">
        <v>0.88300000000000001</v>
      </c>
      <c r="H159" s="64">
        <v>35.75</v>
      </c>
      <c r="I159" s="63">
        <v>0.50600000000000001</v>
      </c>
      <c r="J159" s="64">
        <f t="shared" si="14"/>
        <v>0.85360041525103814</v>
      </c>
      <c r="K159" s="102"/>
      <c r="L159" s="102"/>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c r="DZ159" s="57"/>
      <c r="EA159" s="57"/>
      <c r="EB159" s="57"/>
      <c r="EC159" s="57"/>
      <c r="ED159" s="57"/>
      <c r="EE159" s="57"/>
      <c r="EF159" s="57"/>
      <c r="EG159" s="57"/>
      <c r="EH159" s="57"/>
      <c r="EI159" s="57"/>
      <c r="EJ159" s="57"/>
      <c r="EK159" s="57"/>
      <c r="EL159" s="57"/>
      <c r="EM159" s="57"/>
      <c r="EN159" s="57"/>
      <c r="EO159" s="57"/>
      <c r="EP159" s="57"/>
      <c r="EQ159" s="57"/>
      <c r="ER159" s="57"/>
      <c r="ES159" s="57"/>
      <c r="ET159" s="57"/>
      <c r="EU159" s="57"/>
      <c r="EV159" s="57"/>
      <c r="EW159" s="57"/>
      <c r="EX159" s="57"/>
      <c r="EY159" s="57"/>
      <c r="EZ159" s="57"/>
      <c r="FA159" s="57"/>
      <c r="FB159" s="57"/>
      <c r="FC159" s="57"/>
      <c r="FD159" s="57"/>
      <c r="FE159" s="57"/>
      <c r="FF159" s="57"/>
      <c r="FG159" s="57"/>
      <c r="FH159" s="57"/>
    </row>
    <row r="160" spans="1:164" s="7" customFormat="1" ht="12.75" customHeight="1">
      <c r="A160" s="57"/>
      <c r="B160" s="57"/>
      <c r="C160" s="57"/>
      <c r="D160" s="57"/>
      <c r="E160" s="57"/>
      <c r="F160" s="62">
        <f t="shared" si="13"/>
        <v>24</v>
      </c>
      <c r="G160" s="63">
        <v>1.0529999999999999</v>
      </c>
      <c r="H160" s="64">
        <v>35.770000000000003</v>
      </c>
      <c r="I160" s="63">
        <v>0.60199999999999998</v>
      </c>
      <c r="J160" s="64">
        <f t="shared" si="14"/>
        <v>0.85207106679328914</v>
      </c>
      <c r="K160" s="102"/>
      <c r="L160" s="102"/>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row>
    <row r="161" spans="1:12" s="7" customFormat="1" ht="12.75" customHeight="1">
      <c r="A161" s="57"/>
      <c r="B161" s="57"/>
      <c r="C161" s="57"/>
      <c r="D161" s="57"/>
      <c r="E161" s="57"/>
      <c r="F161" s="62">
        <f t="shared" si="13"/>
        <v>24</v>
      </c>
      <c r="G161" s="63">
        <v>1.2370000000000001</v>
      </c>
      <c r="H161" s="64">
        <v>35.799999999999997</v>
      </c>
      <c r="I161" s="63">
        <v>0.70499999999999996</v>
      </c>
      <c r="J161" s="64">
        <f t="shared" si="14"/>
        <v>0.85014147130153583</v>
      </c>
      <c r="K161" s="102"/>
      <c r="L161" s="102"/>
    </row>
    <row r="162" spans="1:12" s="7" customFormat="1" ht="12.75" customHeight="1">
      <c r="A162" s="6"/>
      <c r="B162" s="57"/>
      <c r="C162" s="57"/>
      <c r="D162" s="57"/>
      <c r="E162" s="57"/>
      <c r="F162" s="1314" t="s">
        <v>1441</v>
      </c>
      <c r="G162" s="1314"/>
      <c r="H162" s="170">
        <f>AVERAGE(H145:H161)</f>
        <v>35.678235294117641</v>
      </c>
      <c r="I162" s="136"/>
      <c r="J162" s="102"/>
      <c r="K162" s="102"/>
      <c r="L162" s="102"/>
    </row>
  </sheetData>
  <sheetProtection selectLockedCells="1" selectUnlockedCells="1"/>
  <customSheetViews>
    <customSheetView guid="{A548D9BF-F214-4557-A580-E91DD1CEBC4E}" scale="75" printArea="1" state="hidden" showRuler="0">
      <selection activeCell="B14" sqref="B14"/>
      <rowBreaks count="1" manualBreakCount="1">
        <brk id="85" max="12" man="1"/>
      </rowBreaks>
      <colBreaks count="1" manualBreakCount="1">
        <brk id="16" max="1048575" man="1"/>
      </colBreaks>
      <pageMargins left="0" right="0" top="0" bottom="0" header="0" footer="0"/>
      <printOptions headings="1"/>
      <pageSetup paperSize="8" scale="76" orientation="portrait" r:id="rId1"/>
      <headerFooter alignWithMargins="0">
        <oddHeader>&amp;L&amp;G&amp;RFX2010 Sinteso Quantities Tool</oddHeader>
        <oddFooter>&amp;LSiemens Building Technologies
Fire Safety + Security Products&amp;R&amp;F
&amp;D</oddFooter>
      </headerFooter>
    </customSheetView>
    <customSheetView guid="{FA75CC5A-C39D-4AB1-B7E4-308BE16EBE6C}" scale="75" printArea="1" showRuler="0">
      <selection activeCell="B14" sqref="B14"/>
      <rowBreaks count="1" manualBreakCount="1">
        <brk id="85" max="12" man="1"/>
      </rowBreaks>
      <colBreaks count="1" manualBreakCount="1">
        <brk id="16" max="1048575" man="1"/>
      </colBreaks>
      <pageMargins left="0" right="0" top="0" bottom="0" header="0" footer="0"/>
      <printOptions headings="1"/>
      <pageSetup paperSize="8" scale="76" orientation="portrait" r:id="rId2"/>
      <headerFooter alignWithMargins="0">
        <oddHeader>&amp;L&amp;G&amp;RFX2010 Sinteso Quantities Tool</oddHeader>
        <oddFooter>&amp;LSiemens Building Technologies
Fire Safety + Security Products&amp;R&amp;F
&amp;D</oddFooter>
      </headerFooter>
    </customSheetView>
  </customSheetViews>
  <mergeCells count="8">
    <mergeCell ref="F162:G162"/>
    <mergeCell ref="F143:G143"/>
    <mergeCell ref="A78:E78"/>
    <mergeCell ref="A75:E75"/>
    <mergeCell ref="A76:E76"/>
    <mergeCell ref="A77:E77"/>
    <mergeCell ref="F121:G121"/>
    <mergeCell ref="F132:G132"/>
  </mergeCells>
  <phoneticPr fontId="0" type="noConversion"/>
  <conditionalFormatting sqref="F76">
    <cfRule type="cellIs" dxfId="7" priority="1" stopIfTrue="1" operator="greaterThan">
      <formula>$C$144</formula>
    </cfRule>
    <cfRule type="cellIs" dxfId="6" priority="2" stopIfTrue="1" operator="lessThanOrEqual">
      <formula>$C$144</formula>
    </cfRule>
  </conditionalFormatting>
  <conditionalFormatting sqref="F78">
    <cfRule type="cellIs" dxfId="5" priority="3" stopIfTrue="1" operator="greaterThan">
      <formula>$C$83</formula>
    </cfRule>
    <cfRule type="cellIs" dxfId="4" priority="4" stopIfTrue="1" operator="lessThanOrEqual">
      <formula>$C$83</formula>
    </cfRule>
  </conditionalFormatting>
  <conditionalFormatting sqref="I111">
    <cfRule type="cellIs" dxfId="3" priority="13" stopIfTrue="1" operator="greaterThan">
      <formula>$I$104</formula>
    </cfRule>
    <cfRule type="cellIs" dxfId="2" priority="14" stopIfTrue="1" operator="lessThanOrEqual">
      <formula>$I$104</formula>
    </cfRule>
  </conditionalFormatting>
  <conditionalFormatting sqref="C111">
    <cfRule type="cellIs" dxfId="1" priority="15" stopIfTrue="1" operator="greaterThan">
      <formula>$C$104</formula>
    </cfRule>
    <cfRule type="cellIs" dxfId="0" priority="16" stopIfTrue="1" operator="lessThanOrEqual">
      <formula>$C$104</formula>
    </cfRule>
  </conditionalFormatting>
  <printOptions headings="1"/>
  <pageMargins left="0.78740157480314965" right="0.78740157480314965" top="0.78740157480314965" bottom="0.78740157480314965" header="0.39370078740157483" footer="0.39370078740157483"/>
  <pageSetup paperSize="8" scale="76" orientation="portrait" r:id="rId3"/>
  <headerFooter alignWithMargins="0">
    <oddHeader>&amp;L&amp;G&amp;RFX2010 Sinteso Quantities Tool</oddHeader>
    <oddFooter>&amp;LSiemens Building Technologies
Fire Safety + Security Products&amp;R&amp;F
&amp;D</oddFooter>
  </headerFooter>
  <rowBreaks count="1" manualBreakCount="1">
    <brk id="85" max="12" man="1"/>
  </rowBreaks>
  <colBreaks count="1" manualBreakCount="1">
    <brk id="16" max="1048575" man="1"/>
  </colBreak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M36"/>
  <sheetViews>
    <sheetView showRuler="0" view="pageBreakPreview" zoomScaleNormal="70" zoomScaleSheetLayoutView="75" workbookViewId="0">
      <selection activeCell="B14" sqref="B14"/>
    </sheetView>
  </sheetViews>
  <sheetFormatPr defaultColWidth="11.42578125" defaultRowHeight="12.75"/>
  <cols>
    <col min="1" max="1" width="32.7109375" customWidth="1"/>
    <col min="2" max="2" width="18.140625" customWidth="1"/>
    <col min="3" max="3" width="11.7109375" customWidth="1"/>
    <col min="4" max="4" width="9.140625" customWidth="1"/>
    <col min="5" max="5" width="63.5703125" customWidth="1"/>
    <col min="6" max="9" width="10.7109375" customWidth="1"/>
    <col min="10" max="39" width="7.7109375" customWidth="1"/>
  </cols>
  <sheetData>
    <row r="1" spans="1:13" ht="16.5" thickBot="1">
      <c r="A1" s="32" t="s">
        <v>1081</v>
      </c>
      <c r="B1" s="32"/>
      <c r="C1" s="33"/>
      <c r="D1" s="33"/>
      <c r="E1" s="33"/>
      <c r="F1" s="33"/>
      <c r="G1" s="33"/>
      <c r="H1" s="33"/>
      <c r="I1" s="33"/>
      <c r="J1" s="33"/>
      <c r="K1" s="33"/>
      <c r="L1" s="33"/>
      <c r="M1" s="33"/>
    </row>
    <row r="3" spans="1:13">
      <c r="A3" t="s">
        <v>1082</v>
      </c>
      <c r="B3" t="s">
        <v>1551</v>
      </c>
      <c r="C3" s="35">
        <v>2000</v>
      </c>
      <c r="D3" t="s">
        <v>981</v>
      </c>
    </row>
    <row r="4" spans="1:13">
      <c r="A4" s="962" t="s">
        <v>1408</v>
      </c>
      <c r="B4" s="57" t="s">
        <v>1552</v>
      </c>
      <c r="C4" s="36">
        <v>128</v>
      </c>
      <c r="D4" s="963" t="s">
        <v>1090</v>
      </c>
    </row>
    <row r="5" spans="1:13">
      <c r="A5" s="962" t="s">
        <v>1553</v>
      </c>
      <c r="B5" s="57" t="s">
        <v>1554</v>
      </c>
      <c r="C5" s="1146">
        <v>32</v>
      </c>
      <c r="D5" s="963" t="s">
        <v>1090</v>
      </c>
      <c r="E5" s="57" t="s">
        <v>1555</v>
      </c>
    </row>
    <row r="6" spans="1:13">
      <c r="A6" t="s">
        <v>1096</v>
      </c>
      <c r="B6" t="s">
        <v>1556</v>
      </c>
      <c r="C6" s="36">
        <v>0.11</v>
      </c>
      <c r="D6" t="s">
        <v>213</v>
      </c>
    </row>
    <row r="7" spans="1:13">
      <c r="A7" s="57" t="s">
        <v>1557</v>
      </c>
      <c r="B7" s="57" t="s">
        <v>1558</v>
      </c>
      <c r="C7" s="36">
        <v>5.3999999999999999E-2</v>
      </c>
      <c r="D7" t="s">
        <v>213</v>
      </c>
    </row>
    <row r="8" spans="1:13">
      <c r="A8" t="s">
        <v>1096</v>
      </c>
      <c r="B8" t="s">
        <v>1559</v>
      </c>
      <c r="C8" s="36">
        <v>0.88300000000000001</v>
      </c>
      <c r="D8" t="s">
        <v>213</v>
      </c>
      <c r="E8" t="s">
        <v>1100</v>
      </c>
    </row>
    <row r="9" spans="1:13">
      <c r="A9" t="s">
        <v>1101</v>
      </c>
      <c r="B9" t="s">
        <v>1560</v>
      </c>
      <c r="C9" s="35">
        <v>0.01</v>
      </c>
      <c r="D9" t="s">
        <v>213</v>
      </c>
      <c r="E9" t="s">
        <v>1561</v>
      </c>
    </row>
    <row r="10" spans="1:13">
      <c r="A10" t="s">
        <v>1451</v>
      </c>
      <c r="B10" t="s">
        <v>1562</v>
      </c>
      <c r="C10" s="35">
        <v>32</v>
      </c>
      <c r="D10" t="s">
        <v>402</v>
      </c>
    </row>
    <row r="11" spans="1:13">
      <c r="A11" s="57" t="s">
        <v>1563</v>
      </c>
      <c r="B11" s="57" t="s">
        <v>1564</v>
      </c>
      <c r="C11" s="35">
        <v>25</v>
      </c>
      <c r="D11" t="s">
        <v>402</v>
      </c>
    </row>
    <row r="12" spans="1:13">
      <c r="A12" t="s">
        <v>1106</v>
      </c>
      <c r="B12" t="s">
        <v>1565</v>
      </c>
      <c r="C12" s="35">
        <v>31</v>
      </c>
      <c r="D12" t="s">
        <v>402</v>
      </c>
      <c r="E12" t="s">
        <v>1566</v>
      </c>
    </row>
    <row r="13" spans="1:13">
      <c r="A13" t="s">
        <v>1106</v>
      </c>
      <c r="B13" s="57" t="s">
        <v>1567</v>
      </c>
      <c r="C13" s="35">
        <v>24</v>
      </c>
      <c r="D13" t="s">
        <v>402</v>
      </c>
    </row>
    <row r="14" spans="1:13">
      <c r="A14" t="s">
        <v>1110</v>
      </c>
      <c r="B14" t="s">
        <v>1568</v>
      </c>
      <c r="C14" s="35">
        <v>21.5</v>
      </c>
      <c r="D14" t="s">
        <v>402</v>
      </c>
      <c r="E14" t="s">
        <v>1566</v>
      </c>
    </row>
    <row r="15" spans="1:13">
      <c r="A15" t="s">
        <v>1455</v>
      </c>
      <c r="B15" t="s">
        <v>1569</v>
      </c>
      <c r="C15" s="35">
        <v>10</v>
      </c>
      <c r="D15" t="s">
        <v>402</v>
      </c>
      <c r="E15" t="s">
        <v>1570</v>
      </c>
    </row>
    <row r="16" spans="1:13">
      <c r="A16" t="s">
        <v>1116</v>
      </c>
      <c r="B16" t="s">
        <v>1571</v>
      </c>
      <c r="C16" s="35">
        <v>3.5E-4</v>
      </c>
      <c r="D16" t="s">
        <v>213</v>
      </c>
      <c r="E16" t="s">
        <v>1572</v>
      </c>
    </row>
    <row r="17" spans="1:5">
      <c r="A17" t="s">
        <v>1138</v>
      </c>
      <c r="B17" t="s">
        <v>1573</v>
      </c>
      <c r="C17" s="35">
        <v>0.6</v>
      </c>
      <c r="E17" t="s">
        <v>1574</v>
      </c>
    </row>
    <row r="18" spans="1:5">
      <c r="A18" t="s">
        <v>1140</v>
      </c>
      <c r="B18" t="s">
        <v>1575</v>
      </c>
      <c r="C18" s="35">
        <v>290</v>
      </c>
      <c r="D18" t="s">
        <v>1030</v>
      </c>
      <c r="E18" t="s">
        <v>1576</v>
      </c>
    </row>
    <row r="19" spans="1:5">
      <c r="A19" t="s">
        <v>1143</v>
      </c>
      <c r="B19" t="s">
        <v>1577</v>
      </c>
      <c r="C19" s="35">
        <v>120</v>
      </c>
      <c r="D19" t="s">
        <v>1030</v>
      </c>
    </row>
    <row r="20" spans="1:5">
      <c r="A20" t="s">
        <v>1146</v>
      </c>
      <c r="B20" t="s">
        <v>1578</v>
      </c>
      <c r="C20" s="35">
        <v>0.55000000000000004</v>
      </c>
      <c r="D20" t="s">
        <v>1030</v>
      </c>
      <c r="E20" t="s">
        <v>1566</v>
      </c>
    </row>
    <row r="21" spans="1:5">
      <c r="B21" s="57"/>
    </row>
    <row r="25" spans="1:5">
      <c r="A25" s="6" t="s">
        <v>1469</v>
      </c>
    </row>
    <row r="36" spans="1:1">
      <c r="A36" s="6" t="s">
        <v>1470</v>
      </c>
    </row>
  </sheetData>
  <sheetProtection selectLockedCells="1" selectUnlockedCells="1"/>
  <customSheetViews>
    <customSheetView guid="{A548D9BF-F214-4557-A580-E91DD1CEBC4E}" showPageBreaks="1" printArea="1" state="hidden" view="pageBreakPreview" showRuler="0">
      <selection activeCell="B14" sqref="B14"/>
      <colBreaks count="1" manualBreakCount="1">
        <brk id="5" max="1048575" man="1"/>
      </colBreaks>
      <pageMargins left="0" right="0" top="0" bottom="0" header="0" footer="0"/>
      <printOptions headings="1"/>
      <pageSetup paperSize="8" scale="76" orientation="portrait" r:id="rId1"/>
      <headerFooter alignWithMargins="0">
        <oddHeader>&amp;L&amp;G&amp;RFX2010 Sinteso Quantities Tool</oddHeader>
        <oddFooter>&amp;LSiemens Building Technologies
Fire Safety + Security Products&amp;R&amp;F
&amp;D</oddFooter>
      </headerFooter>
    </customSheetView>
    <customSheetView guid="{FA75CC5A-C39D-4AB1-B7E4-308BE16EBE6C}" scale="75" showPageBreaks="1" printArea="1" view="pageBreakPreview" showRuler="0">
      <selection activeCell="C3" sqref="C3"/>
      <colBreaks count="1" manualBreakCount="1">
        <brk id="5" max="1048575" man="1"/>
      </colBreaks>
      <pageMargins left="0" right="0" top="0" bottom="0" header="0" footer="0"/>
      <printOptions headings="1"/>
      <pageSetup paperSize="8" scale="76" orientation="portrait" r:id="rId2"/>
      <headerFooter alignWithMargins="0">
        <oddHeader>&amp;L&amp;G&amp;RFX2010 Sinteso Quantities Tool</oddHeader>
        <oddFooter>&amp;LSiemens Building Technologies
Fire Safety + Security Products&amp;R&amp;F
&amp;D</oddFooter>
      </headerFooter>
    </customSheetView>
  </customSheetViews>
  <phoneticPr fontId="0" type="noConversion"/>
  <printOptions headings="1"/>
  <pageMargins left="0.78740157480314965" right="0.78740157480314965" top="0.78740157480314965" bottom="0.78740157480314965" header="0.39370078740157483" footer="0.39370078740157483"/>
  <pageSetup paperSize="8" scale="76" orientation="portrait" r:id="rId3"/>
  <headerFooter alignWithMargins="0">
    <oddHeader>&amp;L&amp;G&amp;RFX2010 Sinteso Quantities Tool</oddHeader>
    <oddFooter>&amp;LSiemens Building Technologies
Fire Safety + Security Products&amp;R&amp;F
&amp;D</oddFooter>
  </headerFooter>
  <colBreaks count="1" manualBreakCount="1">
    <brk id="5" max="1048575" man="1"/>
  </colBreaks>
  <drawing r:id="rId4"/>
  <legacyDrawing r:id="rId5"/>
  <legacyDrawingHF r:id="rId6"/>
  <oleObjects>
    <mc:AlternateContent xmlns:mc="http://schemas.openxmlformats.org/markup-compatibility/2006">
      <mc:Choice Requires="x14">
        <oleObject progId="Equation.3" shapeId="1068033" r:id="rId7">
          <objectPr defaultSize="0" autoPict="0" r:id="rId8">
            <anchor moveWithCells="1">
              <from>
                <xdr:col>0</xdr:col>
                <xdr:colOff>47625</xdr:colOff>
                <xdr:row>36</xdr:row>
                <xdr:rowOff>38100</xdr:rowOff>
              </from>
              <to>
                <xdr:col>1</xdr:col>
                <xdr:colOff>819150</xdr:colOff>
                <xdr:row>40</xdr:row>
                <xdr:rowOff>9525</xdr:rowOff>
              </to>
            </anchor>
          </objectPr>
        </oleObject>
      </mc:Choice>
      <mc:Fallback>
        <oleObject progId="Equation.3" shapeId="1068033" r:id="rId7"/>
      </mc:Fallback>
    </mc:AlternateContent>
    <mc:AlternateContent xmlns:mc="http://schemas.openxmlformats.org/markup-compatibility/2006">
      <mc:Choice Requires="x14">
        <oleObject progId="Equation.3" shapeId="1068034" r:id="rId9">
          <objectPr defaultSize="0" autoPict="0" r:id="rId10">
            <anchor moveWithCells="1">
              <from>
                <xdr:col>0</xdr:col>
                <xdr:colOff>57150</xdr:colOff>
                <xdr:row>25</xdr:row>
                <xdr:rowOff>19050</xdr:rowOff>
              </from>
              <to>
                <xdr:col>4</xdr:col>
                <xdr:colOff>3952875</xdr:colOff>
                <xdr:row>34</xdr:row>
                <xdr:rowOff>28575</xdr:rowOff>
              </to>
            </anchor>
          </objectPr>
        </oleObject>
      </mc:Choice>
      <mc:Fallback>
        <oleObject progId="Equation.3" shapeId="1068034"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indexed="46"/>
    <pageSetUpPr autoPageBreaks="0"/>
  </sheetPr>
  <dimension ref="A1:C67"/>
  <sheetViews>
    <sheetView showRuler="0" zoomScaleNormal="100" zoomScaleSheetLayoutView="75" workbookViewId="0"/>
  </sheetViews>
  <sheetFormatPr defaultColWidth="11.42578125" defaultRowHeight="12.75"/>
  <cols>
    <col min="1" max="1" width="88.42578125" style="558" customWidth="1"/>
    <col min="2" max="16384" width="11.42578125" style="214"/>
  </cols>
  <sheetData>
    <row r="1" spans="1:3">
      <c r="A1" s="557" t="s">
        <v>5</v>
      </c>
    </row>
    <row r="2" spans="1:3">
      <c r="A2" s="642" t="s">
        <v>6</v>
      </c>
    </row>
    <row r="3" spans="1:3">
      <c r="A3" s="328" t="s">
        <v>7</v>
      </c>
    </row>
    <row r="4" spans="1:3">
      <c r="A4" s="328" t="s">
        <v>8</v>
      </c>
    </row>
    <row r="5" spans="1:3">
      <c r="A5" s="558" t="s">
        <v>9</v>
      </c>
    </row>
    <row r="6" spans="1:3">
      <c r="A6" s="559" t="s">
        <v>10</v>
      </c>
    </row>
    <row r="7" spans="1:3">
      <c r="A7" s="559" t="s">
        <v>11</v>
      </c>
    </row>
    <row r="8" spans="1:3" ht="25.5">
      <c r="A8" s="598" t="s">
        <v>12</v>
      </c>
    </row>
    <row r="10" spans="1:3">
      <c r="A10" s="557" t="s">
        <v>13</v>
      </c>
    </row>
    <row r="11" spans="1:3" ht="25.5">
      <c r="A11" s="558" t="s">
        <v>14</v>
      </c>
    </row>
    <row r="12" spans="1:3">
      <c r="A12" s="560"/>
    </row>
    <row r="13" spans="1:3">
      <c r="A13" s="557" t="s">
        <v>15</v>
      </c>
      <c r="C13" s="535"/>
    </row>
    <row r="14" spans="1:3">
      <c r="A14" s="535" t="s">
        <v>16</v>
      </c>
      <c r="C14" s="323"/>
    </row>
    <row r="15" spans="1:3">
      <c r="A15" s="323" t="s">
        <v>17</v>
      </c>
      <c r="C15" s="323"/>
    </row>
    <row r="16" spans="1:3">
      <c r="A16" s="323" t="s">
        <v>18</v>
      </c>
      <c r="C16" s="323"/>
    </row>
    <row r="17" spans="1:3">
      <c r="A17" s="323" t="s">
        <v>19</v>
      </c>
      <c r="C17" s="323"/>
    </row>
    <row r="18" spans="1:3">
      <c r="A18" s="323" t="s">
        <v>20</v>
      </c>
    </row>
    <row r="19" spans="1:3">
      <c r="A19" s="214"/>
      <c r="C19" s="535"/>
    </row>
    <row r="20" spans="1:3">
      <c r="A20" s="666" t="s">
        <v>21</v>
      </c>
      <c r="C20" s="323"/>
    </row>
    <row r="21" spans="1:3">
      <c r="A21" s="323" t="s">
        <v>22</v>
      </c>
      <c r="C21" s="221"/>
    </row>
    <row r="22" spans="1:3">
      <c r="A22" s="221" t="s">
        <v>23</v>
      </c>
    </row>
    <row r="23" spans="1:3">
      <c r="A23" s="214" t="s">
        <v>24</v>
      </c>
      <c r="C23" s="221"/>
    </row>
    <row r="24" spans="1:3">
      <c r="A24" s="221" t="s">
        <v>23</v>
      </c>
    </row>
    <row r="25" spans="1:3">
      <c r="A25" s="214"/>
      <c r="C25" s="535"/>
    </row>
    <row r="26" spans="1:3">
      <c r="A26" s="666" t="s">
        <v>25</v>
      </c>
      <c r="C26" s="323"/>
    </row>
    <row r="27" spans="1:3">
      <c r="A27" s="323" t="s">
        <v>26</v>
      </c>
      <c r="C27" s="323"/>
    </row>
    <row r="28" spans="1:3">
      <c r="A28" s="323" t="s">
        <v>27</v>
      </c>
      <c r="C28" s="561"/>
    </row>
    <row r="29" spans="1:3">
      <c r="A29" s="561" t="s">
        <v>28</v>
      </c>
      <c r="C29" s="561"/>
    </row>
    <row r="30" spans="1:3">
      <c r="A30" s="561" t="s">
        <v>29</v>
      </c>
      <c r="C30" s="562"/>
    </row>
    <row r="31" spans="1:3">
      <c r="A31" s="561"/>
    </row>
    <row r="32" spans="1:3">
      <c r="A32" s="637" t="s">
        <v>30</v>
      </c>
      <c r="C32" s="323"/>
    </row>
    <row r="33" spans="1:3">
      <c r="A33" s="637" t="s">
        <v>31</v>
      </c>
      <c r="C33" s="323"/>
    </row>
    <row r="34" spans="1:3">
      <c r="A34" s="637" t="s">
        <v>32</v>
      </c>
      <c r="C34" s="323"/>
    </row>
    <row r="35" spans="1:3">
      <c r="A35" s="637" t="s">
        <v>33</v>
      </c>
      <c r="C35" s="323"/>
    </row>
    <row r="36" spans="1:3">
      <c r="A36" s="561" t="s">
        <v>34</v>
      </c>
      <c r="C36" s="561"/>
    </row>
    <row r="37" spans="1:3">
      <c r="A37" s="561" t="s">
        <v>35</v>
      </c>
      <c r="C37" s="561"/>
    </row>
    <row r="38" spans="1:3">
      <c r="A38" s="561" t="s">
        <v>36</v>
      </c>
      <c r="C38" s="561"/>
    </row>
    <row r="39" spans="1:3">
      <c r="A39" s="561" t="s">
        <v>37</v>
      </c>
      <c r="C39" s="561"/>
    </row>
    <row r="40" spans="1:3">
      <c r="A40" s="561" t="s">
        <v>38</v>
      </c>
      <c r="C40" s="561"/>
    </row>
    <row r="41" spans="1:3">
      <c r="A41" s="561" t="s">
        <v>39</v>
      </c>
      <c r="C41" s="561"/>
    </row>
    <row r="42" spans="1:3">
      <c r="A42" s="561" t="s">
        <v>40</v>
      </c>
      <c r="C42" s="561"/>
    </row>
    <row r="43" spans="1:3">
      <c r="C43" s="561"/>
    </row>
    <row r="44" spans="1:3">
      <c r="A44" s="557" t="s">
        <v>41</v>
      </c>
      <c r="C44" s="561"/>
    </row>
    <row r="45" spans="1:3" ht="25.5">
      <c r="A45" s="598" t="s">
        <v>42</v>
      </c>
      <c r="C45" s="561"/>
    </row>
    <row r="46" spans="1:3" ht="25.5">
      <c r="A46" s="558" t="s">
        <v>43</v>
      </c>
    </row>
    <row r="48" spans="1:3">
      <c r="A48" s="557"/>
    </row>
    <row r="50" spans="1:2">
      <c r="A50" s="214"/>
    </row>
    <row r="52" spans="1:2">
      <c r="B52" s="215"/>
    </row>
    <row r="54" spans="1:2">
      <c r="B54" s="221"/>
    </row>
    <row r="55" spans="1:2">
      <c r="B55" s="221"/>
    </row>
    <row r="58" spans="1:2">
      <c r="A58" s="214"/>
    </row>
    <row r="59" spans="1:2">
      <c r="A59" s="214"/>
    </row>
    <row r="60" spans="1:2">
      <c r="A60" s="561"/>
    </row>
    <row r="61" spans="1:2">
      <c r="A61" s="561"/>
    </row>
    <row r="62" spans="1:2">
      <c r="A62" s="561"/>
    </row>
    <row r="63" spans="1:2">
      <c r="A63" s="561"/>
    </row>
    <row r="65" spans="1:1">
      <c r="A65" s="642"/>
    </row>
    <row r="67" spans="1:1">
      <c r="A67" s="642"/>
    </row>
  </sheetData>
  <customSheetViews>
    <customSheetView guid="{A548D9BF-F214-4557-A580-E91DD1CEBC4E}" printArea="1" showRuler="0">
      <pageMargins left="0" right="0" top="0" bottom="0" header="0" footer="0"/>
      <pageSetup paperSize="9"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printArea="1" showRuler="0">
      <pageMargins left="0" right="0" top="0" bottom="0" header="0" footer="0"/>
      <pageSetup paperSize="9" orientation="portrait" r:id="rId2"/>
      <headerFooter alignWithMargins="0">
        <oddHeader>&amp;L&amp;G&amp;RFX7210 Cerberus Quantities Tool</oddHeader>
        <oddFooter>&amp;LBuilding Technologies
Fire Safety + Security Products&amp;R&amp;F
&amp;D</oddFooter>
      </headerFooter>
    </customSheetView>
  </customSheetViews>
  <phoneticPr fontId="9" type="noConversion"/>
  <pageMargins left="0.74803149606299213" right="0.70866141732283472" top="0.78740157480314965" bottom="0.78740157480314965" header="0.51181102362204722" footer="0.51181102362204722"/>
  <pageSetup paperSize="9" orientation="portrait" r:id="rId3"/>
  <headerFooter alignWithMargins="0">
    <oddHeader>&amp;L&amp;G&amp;RFX7210 Cerberus Quantities Tool</oddHeader>
    <oddFooter>&amp;LBuilding Technologies
Fire Safety + Security Products&amp;R&amp;F
&amp;D</oddFooter>
  </headerFooter>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pageSetUpPr fitToPage="1"/>
  </sheetPr>
  <dimension ref="A1:IV91"/>
  <sheetViews>
    <sheetView showRuler="0" view="pageBreakPreview" zoomScaleNormal="100" zoomScaleSheetLayoutView="100" workbookViewId="0">
      <selection activeCell="B23" sqref="B23"/>
    </sheetView>
  </sheetViews>
  <sheetFormatPr defaultColWidth="11.42578125" defaultRowHeight="12.75"/>
  <cols>
    <col min="1" max="1" width="8.85546875" style="124" customWidth="1"/>
    <col min="2" max="2" width="92" style="128" customWidth="1"/>
    <col min="3" max="16384" width="11.42578125" style="124"/>
  </cols>
  <sheetData>
    <row r="1" spans="1:2" ht="13.5" thickBot="1">
      <c r="A1" s="127" t="s">
        <v>1579</v>
      </c>
      <c r="B1" s="127"/>
    </row>
    <row r="2" spans="1:2">
      <c r="A2" s="135"/>
    </row>
    <row r="3" spans="1:2">
      <c r="A3" s="135" t="s">
        <v>1580</v>
      </c>
    </row>
    <row r="4" spans="1:2">
      <c r="B4" s="128" t="s">
        <v>1581</v>
      </c>
    </row>
    <row r="5" spans="1:2">
      <c r="B5" s="1147" t="s">
        <v>1582</v>
      </c>
    </row>
    <row r="6" spans="1:2" s="167" customFormat="1">
      <c r="B6" s="128" t="s">
        <v>1583</v>
      </c>
    </row>
    <row r="7" spans="1:2">
      <c r="A7" s="156"/>
      <c r="B7" s="166"/>
    </row>
    <row r="8" spans="1:2">
      <c r="A8" s="135" t="s">
        <v>1584</v>
      </c>
    </row>
    <row r="9" spans="1:2">
      <c r="B9" s="128" t="s">
        <v>1585</v>
      </c>
    </row>
    <row r="10" spans="1:2">
      <c r="B10" s="128" t="s">
        <v>1586</v>
      </c>
    </row>
    <row r="12" spans="1:2">
      <c r="A12" s="135" t="s">
        <v>1587</v>
      </c>
    </row>
    <row r="13" spans="1:2">
      <c r="B13" s="1147" t="s">
        <v>1588</v>
      </c>
    </row>
    <row r="14" spans="1:2">
      <c r="B14" s="128" t="s">
        <v>1589</v>
      </c>
    </row>
    <row r="15" spans="1:2">
      <c r="B15" s="1147" t="s">
        <v>1590</v>
      </c>
    </row>
    <row r="16" spans="1:2">
      <c r="B16" s="128" t="s">
        <v>1591</v>
      </c>
    </row>
    <row r="18" spans="1:256">
      <c r="A18" s="135" t="s">
        <v>1592</v>
      </c>
    </row>
    <row r="19" spans="1:256">
      <c r="B19" s="128" t="s">
        <v>1593</v>
      </c>
    </row>
    <row r="20" spans="1:256">
      <c r="A20" s="156"/>
      <c r="B20" s="129" t="s">
        <v>1594</v>
      </c>
    </row>
    <row r="21" spans="1:256" s="128" customFormat="1">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c r="EH21" s="138"/>
      <c r="EI21" s="138"/>
      <c r="EJ21" s="138"/>
      <c r="EK21" s="138"/>
      <c r="EL21" s="138"/>
      <c r="EM21" s="138"/>
      <c r="EN21" s="138"/>
      <c r="EO21" s="138"/>
      <c r="EP21" s="138"/>
      <c r="EQ21" s="138"/>
      <c r="ER21" s="138"/>
      <c r="ES21" s="138"/>
      <c r="ET21" s="138"/>
      <c r="EU21" s="138"/>
      <c r="EV21" s="138"/>
      <c r="EW21" s="138"/>
      <c r="EX21" s="138"/>
      <c r="EY21" s="138"/>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138"/>
      <c r="FY21" s="138"/>
      <c r="FZ21" s="138"/>
      <c r="GA21" s="138"/>
      <c r="GB21" s="138"/>
      <c r="GC21" s="138"/>
      <c r="GD21" s="138"/>
      <c r="GE21" s="138"/>
      <c r="GF21" s="138"/>
      <c r="GG21" s="138"/>
      <c r="GH21" s="138"/>
      <c r="GI21" s="138"/>
      <c r="GJ21" s="138"/>
      <c r="GK21" s="138"/>
      <c r="GL21" s="138"/>
      <c r="GM21" s="138"/>
      <c r="GN21" s="138"/>
      <c r="GO21" s="138"/>
      <c r="GP21" s="138"/>
      <c r="GQ21" s="138"/>
      <c r="GR21" s="138"/>
      <c r="GS21" s="138"/>
      <c r="GT21" s="138"/>
      <c r="GU21" s="138"/>
      <c r="GV21" s="138"/>
      <c r="GW21" s="138"/>
      <c r="GX21" s="138"/>
      <c r="GY21" s="138"/>
      <c r="GZ21" s="138"/>
      <c r="HA21" s="138"/>
      <c r="HB21" s="138"/>
      <c r="HC21" s="138"/>
      <c r="HD21" s="138"/>
      <c r="HE21" s="138"/>
      <c r="HF21" s="138"/>
      <c r="HG21" s="138"/>
      <c r="HH21" s="138"/>
      <c r="HI21" s="138"/>
      <c r="HJ21" s="138"/>
      <c r="HK21" s="138"/>
      <c r="HL21" s="138"/>
      <c r="HM21" s="138"/>
      <c r="HN21" s="138"/>
      <c r="HO21" s="138"/>
      <c r="HP21" s="138"/>
      <c r="HQ21" s="138"/>
      <c r="HR21" s="138"/>
      <c r="HS21" s="138"/>
      <c r="HT21" s="138"/>
      <c r="HU21" s="138"/>
      <c r="HV21" s="138"/>
      <c r="HW21" s="138"/>
      <c r="HX21" s="138"/>
      <c r="HY21" s="138"/>
      <c r="HZ21" s="138"/>
      <c r="IA21" s="138"/>
      <c r="IB21" s="138"/>
      <c r="IC21" s="138"/>
      <c r="ID21" s="138"/>
      <c r="IE21" s="138"/>
      <c r="IF21" s="138"/>
      <c r="IG21" s="138"/>
      <c r="IH21" s="138"/>
      <c r="II21" s="138"/>
      <c r="IJ21" s="138"/>
      <c r="IK21" s="138"/>
      <c r="IL21" s="138"/>
      <c r="IM21" s="138"/>
      <c r="IN21" s="138"/>
      <c r="IO21" s="138"/>
      <c r="IP21" s="138"/>
      <c r="IQ21" s="138"/>
      <c r="IR21" s="138"/>
      <c r="IS21" s="138"/>
      <c r="IT21" s="138"/>
      <c r="IU21" s="138"/>
      <c r="IV21" s="138"/>
    </row>
    <row r="22" spans="1:256" s="128" customFormat="1">
      <c r="A22" s="135" t="s">
        <v>1595</v>
      </c>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c r="EH22" s="138"/>
      <c r="EI22" s="138"/>
      <c r="EJ22" s="138"/>
      <c r="EK22" s="138"/>
      <c r="EL22" s="138"/>
      <c r="EM22" s="138"/>
      <c r="EN22" s="138"/>
      <c r="EO22" s="138"/>
      <c r="EP22" s="138"/>
      <c r="EQ22" s="138"/>
      <c r="ER22" s="138"/>
      <c r="ES22" s="138"/>
      <c r="ET22" s="138"/>
      <c r="EU22" s="138"/>
      <c r="EV22" s="138"/>
      <c r="EW22" s="138"/>
      <c r="EX22" s="138"/>
      <c r="EY22" s="138"/>
      <c r="EZ22" s="138"/>
      <c r="FA22" s="138"/>
      <c r="FB22" s="138"/>
      <c r="FC22" s="138"/>
      <c r="FD22" s="138"/>
      <c r="FE22" s="138"/>
      <c r="FF22" s="138"/>
      <c r="FG22" s="138"/>
      <c r="FH22" s="138"/>
      <c r="FI22" s="138"/>
      <c r="FJ22" s="138"/>
      <c r="FK22" s="138"/>
      <c r="FL22" s="138"/>
      <c r="FM22" s="138"/>
      <c r="FN22" s="138"/>
      <c r="FO22" s="138"/>
      <c r="FP22" s="138"/>
      <c r="FQ22" s="138"/>
      <c r="FR22" s="138"/>
      <c r="FS22" s="138"/>
      <c r="FT22" s="138"/>
      <c r="FU22" s="138"/>
      <c r="FV22" s="138"/>
      <c r="FW22" s="138"/>
      <c r="FX22" s="138"/>
      <c r="FY22" s="138"/>
      <c r="FZ22" s="138"/>
      <c r="GA22" s="138"/>
      <c r="GB22" s="138"/>
      <c r="GC22" s="138"/>
      <c r="GD22" s="138"/>
      <c r="GE22" s="138"/>
      <c r="GF22" s="138"/>
      <c r="GG22" s="138"/>
      <c r="GH22" s="138"/>
      <c r="GI22" s="138"/>
      <c r="GJ22" s="138"/>
      <c r="GK22" s="138"/>
      <c r="GL22" s="138"/>
      <c r="GM22" s="138"/>
      <c r="GN22" s="138"/>
      <c r="GO22" s="138"/>
      <c r="GP22" s="138"/>
      <c r="GQ22" s="138"/>
      <c r="GR22" s="138"/>
      <c r="GS22" s="138"/>
      <c r="GT22" s="138"/>
      <c r="GU22" s="138"/>
      <c r="GV22" s="138"/>
      <c r="GW22" s="138"/>
      <c r="GX22" s="138"/>
      <c r="GY22" s="138"/>
      <c r="GZ22" s="138"/>
      <c r="HA22" s="138"/>
      <c r="HB22" s="138"/>
      <c r="HC22" s="138"/>
      <c r="HD22" s="138"/>
      <c r="HE22" s="138"/>
      <c r="HF22" s="138"/>
      <c r="HG22" s="138"/>
      <c r="HH22" s="138"/>
      <c r="HI22" s="138"/>
      <c r="HJ22" s="138"/>
      <c r="HK22" s="138"/>
      <c r="HL22" s="138"/>
      <c r="HM22" s="138"/>
      <c r="HN22" s="138"/>
      <c r="HO22" s="138"/>
      <c r="HP22" s="138"/>
      <c r="HQ22" s="138"/>
      <c r="HR22" s="138"/>
      <c r="HS22" s="138"/>
      <c r="HT22" s="138"/>
      <c r="HU22" s="138"/>
      <c r="HV22" s="138"/>
      <c r="HW22" s="138"/>
      <c r="HX22" s="138"/>
      <c r="HY22" s="138"/>
      <c r="HZ22" s="138"/>
      <c r="IA22" s="138"/>
      <c r="IB22" s="138"/>
      <c r="IC22" s="138"/>
      <c r="ID22" s="138"/>
      <c r="IE22" s="138"/>
      <c r="IF22" s="138"/>
      <c r="IG22" s="138"/>
      <c r="IH22" s="138"/>
      <c r="II22" s="138"/>
      <c r="IJ22" s="138"/>
      <c r="IK22" s="138"/>
      <c r="IL22" s="138"/>
      <c r="IM22" s="138"/>
      <c r="IN22" s="138"/>
      <c r="IO22" s="138"/>
      <c r="IP22" s="138"/>
      <c r="IQ22" s="138"/>
      <c r="IR22" s="138"/>
      <c r="IS22" s="138"/>
      <c r="IT22" s="138"/>
      <c r="IU22" s="138"/>
      <c r="IV22" s="138"/>
    </row>
    <row r="23" spans="1:256" s="128" customFormat="1">
      <c r="B23" s="128" t="s">
        <v>1596</v>
      </c>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row>
    <row r="24" spans="1:256">
      <c r="B24" s="128" t="s">
        <v>1597</v>
      </c>
    </row>
    <row r="25" spans="1:256" s="128" customFormat="1">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38"/>
      <c r="IJ25" s="138"/>
      <c r="IK25" s="138"/>
      <c r="IL25" s="138"/>
      <c r="IM25" s="138"/>
      <c r="IN25" s="138"/>
      <c r="IO25" s="138"/>
      <c r="IP25" s="138"/>
      <c r="IQ25" s="138"/>
      <c r="IR25" s="138"/>
      <c r="IS25" s="138"/>
      <c r="IT25" s="138"/>
      <c r="IU25" s="138"/>
      <c r="IV25" s="138"/>
    </row>
    <row r="27" spans="1:256">
      <c r="A27" s="135" t="s">
        <v>1598</v>
      </c>
    </row>
    <row r="28" spans="1:256">
      <c r="A28" s="128"/>
      <c r="B28" s="128" t="s">
        <v>1599</v>
      </c>
    </row>
    <row r="29" spans="1:256">
      <c r="A29" s="128"/>
      <c r="B29" s="128" t="s">
        <v>1600</v>
      </c>
    </row>
    <row r="30" spans="1:256" s="167" customFormat="1">
      <c r="A30" s="124"/>
      <c r="B30" s="128" t="s">
        <v>1601</v>
      </c>
    </row>
    <row r="31" spans="1:256">
      <c r="A31" s="156"/>
    </row>
    <row r="32" spans="1:256">
      <c r="A32" s="135" t="s">
        <v>1602</v>
      </c>
    </row>
    <row r="33" spans="1:2" s="167" customFormat="1">
      <c r="A33" s="124"/>
      <c r="B33" s="128" t="s">
        <v>1603</v>
      </c>
    </row>
    <row r="34" spans="1:2">
      <c r="B34" s="128" t="s">
        <v>1604</v>
      </c>
    </row>
    <row r="35" spans="1:2">
      <c r="A35" s="156"/>
    </row>
    <row r="36" spans="1:2">
      <c r="A36" s="135" t="s">
        <v>1605</v>
      </c>
    </row>
    <row r="37" spans="1:2" ht="25.5">
      <c r="B37" s="169" t="s">
        <v>1606</v>
      </c>
    </row>
    <row r="38" spans="1:2">
      <c r="A38" s="129"/>
      <c r="B38" s="166"/>
    </row>
    <row r="39" spans="1:2">
      <c r="A39" s="138"/>
    </row>
    <row r="40" spans="1:2" ht="13.5" thickBot="1">
      <c r="A40" s="127" t="s">
        <v>1607</v>
      </c>
      <c r="B40" s="127"/>
    </row>
    <row r="41" spans="1:2">
      <c r="A41" s="128"/>
    </row>
    <row r="42" spans="1:2">
      <c r="A42" s="168" t="s">
        <v>1608</v>
      </c>
      <c r="B42" s="168" t="s">
        <v>1609</v>
      </c>
    </row>
    <row r="43" spans="1:2">
      <c r="B43" s="124"/>
    </row>
    <row r="44" spans="1:2">
      <c r="A44" s="128" t="s">
        <v>1610</v>
      </c>
      <c r="B44" s="1147" t="s">
        <v>1611</v>
      </c>
    </row>
    <row r="45" spans="1:2" s="167" customFormat="1">
      <c r="A45" s="128" t="s">
        <v>1612</v>
      </c>
      <c r="B45" s="128" t="s">
        <v>1613</v>
      </c>
    </row>
    <row r="46" spans="1:2">
      <c r="A46" s="128" t="s">
        <v>1614</v>
      </c>
      <c r="B46" s="128" t="s">
        <v>1615</v>
      </c>
    </row>
    <row r="47" spans="1:2">
      <c r="A47" s="1147" t="s">
        <v>1616</v>
      </c>
      <c r="B47" s="1147" t="s">
        <v>1617</v>
      </c>
    </row>
    <row r="48" spans="1:2">
      <c r="A48" s="128" t="s">
        <v>1618</v>
      </c>
      <c r="B48" s="1147" t="s">
        <v>1619</v>
      </c>
    </row>
    <row r="49" spans="1:2">
      <c r="A49" s="128" t="s">
        <v>1620</v>
      </c>
      <c r="B49" s="1147" t="s">
        <v>1621</v>
      </c>
    </row>
    <row r="50" spans="1:2">
      <c r="A50" s="128" t="s">
        <v>1622</v>
      </c>
      <c r="B50" s="1147" t="s">
        <v>1623</v>
      </c>
    </row>
    <row r="51" spans="1:2">
      <c r="A51" s="128" t="s">
        <v>1624</v>
      </c>
      <c r="B51" s="1147" t="s">
        <v>1625</v>
      </c>
    </row>
    <row r="52" spans="1:2">
      <c r="A52" s="128" t="s">
        <v>1626</v>
      </c>
      <c r="B52" s="1147" t="s">
        <v>1627</v>
      </c>
    </row>
    <row r="53" spans="1:2">
      <c r="A53" s="128" t="s">
        <v>1628</v>
      </c>
      <c r="B53" s="1147" t="s">
        <v>1629</v>
      </c>
    </row>
    <row r="54" spans="1:2">
      <c r="A54" s="128" t="s">
        <v>1630</v>
      </c>
      <c r="B54" s="1147" t="s">
        <v>1631</v>
      </c>
    </row>
    <row r="55" spans="1:2" s="167" customFormat="1">
      <c r="A55" s="1147" t="s">
        <v>1632</v>
      </c>
      <c r="B55" s="1147" t="s">
        <v>1633</v>
      </c>
    </row>
    <row r="56" spans="1:2">
      <c r="A56" s="128" t="s">
        <v>1634</v>
      </c>
      <c r="B56" s="128" t="s">
        <v>1635</v>
      </c>
    </row>
    <row r="57" spans="1:2">
      <c r="A57" s="1147" t="s">
        <v>1636</v>
      </c>
      <c r="B57" s="128" t="s">
        <v>1637</v>
      </c>
    </row>
    <row r="58" spans="1:2">
      <c r="A58" s="128" t="s">
        <v>1638</v>
      </c>
      <c r="B58" s="128" t="s">
        <v>1639</v>
      </c>
    </row>
    <row r="59" spans="1:2">
      <c r="A59" s="1147" t="s">
        <v>1640</v>
      </c>
      <c r="B59" s="128" t="s">
        <v>1641</v>
      </c>
    </row>
    <row r="60" spans="1:2">
      <c r="A60" s="128" t="s">
        <v>1642</v>
      </c>
      <c r="B60" s="1147" t="s">
        <v>1643</v>
      </c>
    </row>
    <row r="61" spans="1:2">
      <c r="A61" s="128" t="s">
        <v>1644</v>
      </c>
      <c r="B61" s="128" t="s">
        <v>1645</v>
      </c>
    </row>
    <row r="62" spans="1:2">
      <c r="A62" s="166"/>
    </row>
    <row r="63" spans="1:2">
      <c r="A63" s="128"/>
    </row>
    <row r="64" spans="1:2">
      <c r="A64" s="128"/>
    </row>
    <row r="65" spans="1:2">
      <c r="A65" s="128"/>
    </row>
    <row r="66" spans="1:2" s="167" customFormat="1">
      <c r="A66" s="129"/>
      <c r="B66" s="166"/>
    </row>
    <row r="67" spans="1:2">
      <c r="A67" s="138"/>
    </row>
    <row r="68" spans="1:2">
      <c r="A68" s="156"/>
    </row>
    <row r="69" spans="1:2">
      <c r="A69" s="156"/>
    </row>
    <row r="70" spans="1:2">
      <c r="A70" s="156"/>
    </row>
    <row r="71" spans="1:2">
      <c r="A71" s="156"/>
    </row>
    <row r="72" spans="1:2">
      <c r="A72" s="156"/>
    </row>
    <row r="73" spans="1:2">
      <c r="A73" s="156"/>
    </row>
    <row r="74" spans="1:2">
      <c r="A74" s="156"/>
    </row>
    <row r="75" spans="1:2">
      <c r="A75" s="156"/>
    </row>
    <row r="76" spans="1:2">
      <c r="A76" s="138"/>
    </row>
    <row r="77" spans="1:2">
      <c r="A77" s="138"/>
    </row>
    <row r="78" spans="1:2">
      <c r="A78" s="128"/>
    </row>
    <row r="79" spans="1:2">
      <c r="A79" s="166"/>
    </row>
    <row r="80" spans="1:2">
      <c r="A80" s="128"/>
    </row>
    <row r="81" spans="1:2">
      <c r="A81" s="128"/>
    </row>
    <row r="82" spans="1:2">
      <c r="A82" s="128"/>
    </row>
    <row r="83" spans="1:2" s="167" customFormat="1">
      <c r="A83" s="129"/>
      <c r="B83" s="166"/>
    </row>
    <row r="84" spans="1:2">
      <c r="A84" s="125"/>
    </row>
    <row r="85" spans="1:2">
      <c r="A85" s="126"/>
    </row>
    <row r="86" spans="1:2">
      <c r="A86" s="126"/>
    </row>
    <row r="87" spans="1:2">
      <c r="A87" s="126"/>
    </row>
    <row r="88" spans="1:2">
      <c r="A88" s="125"/>
    </row>
    <row r="89" spans="1:2">
      <c r="A89" s="134"/>
    </row>
    <row r="90" spans="1:2">
      <c r="A90" s="125"/>
    </row>
    <row r="91" spans="1:2">
      <c r="A91" s="125"/>
    </row>
  </sheetData>
  <customSheetViews>
    <customSheetView guid="{A548D9BF-F214-4557-A580-E91DD1CEBC4E}" showPageBreaks="1" fitToPage="1" printArea="1" state="hidden" view="pageBreakPreview" showRuler="0">
      <selection activeCell="B23" sqref="B23"/>
      <pageMargins left="0" right="0" top="0" bottom="0" header="0" footer="0"/>
      <pageSetup paperSize="9" scale="86" orientation="portrait" r:id="rId1"/>
      <headerFooter alignWithMargins="0"/>
    </customSheetView>
    <customSheetView guid="{FA75CC5A-C39D-4AB1-B7E4-308BE16EBE6C}" showPageBreaks="1" fitToPage="1" printArea="1" view="pageBreakPreview" showRuler="0">
      <selection activeCell="B23" sqref="B23"/>
      <pageMargins left="0" right="0" top="0" bottom="0" header="0" footer="0"/>
      <pageSetup paperSize="9" scale="86" orientation="portrait" r:id="rId2"/>
      <headerFooter alignWithMargins="0"/>
    </customSheetView>
  </customSheetViews>
  <phoneticPr fontId="9" type="noConversion"/>
  <pageMargins left="0.78740157480314965" right="0.78740157480314965" top="0.98425196850393704" bottom="0.98425196850393704" header="0.51181102362204722" footer="0.51181102362204722"/>
  <pageSetup paperSize="9" scale="86"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pageSetUpPr autoPageBreaks="0" fitToPage="1"/>
  </sheetPr>
  <dimension ref="A1:IV475"/>
  <sheetViews>
    <sheetView showRuler="0" zoomScaleNormal="100" zoomScaleSheetLayoutView="100" workbookViewId="0">
      <selection activeCell="A11" sqref="A11"/>
    </sheetView>
  </sheetViews>
  <sheetFormatPr defaultColWidth="11.42578125" defaultRowHeight="12.75"/>
  <cols>
    <col min="1" max="1" width="94.28515625" style="220" customWidth="1"/>
    <col min="2" max="16384" width="11.42578125" style="220"/>
  </cols>
  <sheetData>
    <row r="1" spans="1:1" ht="13.5" thickBot="1">
      <c r="A1" s="608" t="s">
        <v>44</v>
      </c>
    </row>
    <row r="2" spans="1:1">
      <c r="A2" s="609"/>
    </row>
    <row r="3" spans="1:1">
      <c r="A3" s="610" t="s">
        <v>45</v>
      </c>
    </row>
    <row r="4" spans="1:1">
      <c r="A4" s="609"/>
    </row>
    <row r="5" spans="1:1">
      <c r="A5" s="611" t="s">
        <v>46</v>
      </c>
    </row>
    <row r="6" spans="1:1">
      <c r="A6" s="639" t="s">
        <v>47</v>
      </c>
    </row>
    <row r="7" spans="1:1">
      <c r="A7" s="644" t="s">
        <v>48</v>
      </c>
    </row>
    <row r="8" spans="1:1">
      <c r="A8" s="644" t="s">
        <v>49</v>
      </c>
    </row>
    <row r="9" spans="1:1">
      <c r="A9" s="644" t="s">
        <v>50</v>
      </c>
    </row>
    <row r="10" spans="1:1">
      <c r="A10" s="644" t="s">
        <v>51</v>
      </c>
    </row>
    <row r="11" spans="1:1">
      <c r="A11" s="609"/>
    </row>
    <row r="12" spans="1:1">
      <c r="A12" s="611" t="s">
        <v>46</v>
      </c>
    </row>
    <row r="13" spans="1:1">
      <c r="A13" s="639" t="s">
        <v>52</v>
      </c>
    </row>
    <row r="14" spans="1:1">
      <c r="A14" s="644" t="s">
        <v>53</v>
      </c>
    </row>
    <row r="15" spans="1:1">
      <c r="A15" s="644" t="s">
        <v>54</v>
      </c>
    </row>
    <row r="16" spans="1:1">
      <c r="A16" s="644" t="s">
        <v>55</v>
      </c>
    </row>
    <row r="17" spans="1:1">
      <c r="A17" s="644" t="s">
        <v>56</v>
      </c>
    </row>
    <row r="18" spans="1:1">
      <c r="A18" s="609"/>
    </row>
    <row r="19" spans="1:1">
      <c r="A19" s="611" t="s">
        <v>46</v>
      </c>
    </row>
    <row r="20" spans="1:1">
      <c r="A20" s="639" t="s">
        <v>57</v>
      </c>
    </row>
    <row r="21" spans="1:1">
      <c r="A21" s="644" t="s">
        <v>58</v>
      </c>
    </row>
    <row r="22" spans="1:1">
      <c r="A22" s="644" t="s">
        <v>59</v>
      </c>
    </row>
    <row r="23" spans="1:1">
      <c r="A23" s="644" t="s">
        <v>60</v>
      </c>
    </row>
    <row r="24" spans="1:1">
      <c r="A24" s="644" t="s">
        <v>61</v>
      </c>
    </row>
    <row r="25" spans="1:1">
      <c r="A25" s="644" t="s">
        <v>62</v>
      </c>
    </row>
    <row r="26" spans="1:1">
      <c r="A26" s="644" t="s">
        <v>63</v>
      </c>
    </row>
    <row r="27" spans="1:1">
      <c r="A27" s="644" t="s">
        <v>64</v>
      </c>
    </row>
    <row r="28" spans="1:1">
      <c r="A28" s="644" t="s">
        <v>65</v>
      </c>
    </row>
    <row r="29" spans="1:1">
      <c r="A29" s="644" t="s">
        <v>66</v>
      </c>
    </row>
    <row r="30" spans="1:1">
      <c r="A30" s="644" t="s">
        <v>67</v>
      </c>
    </row>
    <row r="31" spans="1:1">
      <c r="A31" s="609"/>
    </row>
    <row r="32" spans="1:1">
      <c r="A32" s="611" t="s">
        <v>46</v>
      </c>
    </row>
    <row r="33" spans="1:1">
      <c r="A33" s="639" t="s">
        <v>68</v>
      </c>
    </row>
    <row r="34" spans="1:1">
      <c r="A34" s="644" t="s">
        <v>69</v>
      </c>
    </row>
    <row r="35" spans="1:1">
      <c r="A35" s="644" t="s">
        <v>70</v>
      </c>
    </row>
    <row r="36" spans="1:1">
      <c r="A36" s="644" t="s">
        <v>71</v>
      </c>
    </row>
    <row r="37" spans="1:1">
      <c r="A37" s="645" t="s">
        <v>72</v>
      </c>
    </row>
    <row r="38" spans="1:1">
      <c r="A38" s="609"/>
    </row>
    <row r="39" spans="1:1">
      <c r="A39" s="611" t="s">
        <v>46</v>
      </c>
    </row>
    <row r="40" spans="1:1">
      <c r="A40" s="639" t="s">
        <v>73</v>
      </c>
    </row>
    <row r="41" spans="1:1">
      <c r="A41" s="640" t="s">
        <v>74</v>
      </c>
    </row>
    <row r="42" spans="1:1">
      <c r="A42" s="634" t="s">
        <v>75</v>
      </c>
    </row>
    <row r="43" spans="1:1">
      <c r="A43" s="634" t="s">
        <v>76</v>
      </c>
    </row>
    <row r="44" spans="1:1">
      <c r="A44" s="634" t="s">
        <v>77</v>
      </c>
    </row>
    <row r="45" spans="1:1">
      <c r="A45" s="640" t="s">
        <v>78</v>
      </c>
    </row>
    <row r="46" spans="1:1">
      <c r="A46" s="640" t="s">
        <v>79</v>
      </c>
    </row>
    <row r="48" spans="1:1">
      <c r="A48" s="611" t="s">
        <v>46</v>
      </c>
    </row>
    <row r="49" spans="1:1">
      <c r="A49" s="639" t="s">
        <v>80</v>
      </c>
    </row>
    <row r="50" spans="1:1">
      <c r="A50" s="640" t="s">
        <v>81</v>
      </c>
    </row>
    <row r="52" spans="1:1">
      <c r="A52" s="611" t="s">
        <v>46</v>
      </c>
    </row>
    <row r="53" spans="1:1">
      <c r="A53" s="639" t="s">
        <v>82</v>
      </c>
    </row>
    <row r="54" spans="1:1">
      <c r="A54" s="640" t="s">
        <v>83</v>
      </c>
    </row>
    <row r="55" spans="1:1">
      <c r="A55" s="634" t="s">
        <v>84</v>
      </c>
    </row>
    <row r="56" spans="1:1">
      <c r="A56" s="634" t="s">
        <v>85</v>
      </c>
    </row>
    <row r="57" spans="1:1">
      <c r="A57" s="634" t="s">
        <v>86</v>
      </c>
    </row>
    <row r="58" spans="1:1">
      <c r="A58" s="634" t="s">
        <v>87</v>
      </c>
    </row>
    <row r="59" spans="1:1">
      <c r="A59" s="634" t="s">
        <v>88</v>
      </c>
    </row>
    <row r="60" spans="1:1">
      <c r="A60" s="640" t="s">
        <v>89</v>
      </c>
    </row>
    <row r="61" spans="1:1">
      <c r="A61" s="640" t="s">
        <v>90</v>
      </c>
    </row>
    <row r="62" spans="1:1">
      <c r="A62" s="640" t="s">
        <v>91</v>
      </c>
    </row>
    <row r="63" spans="1:1">
      <c r="A63" s="609"/>
    </row>
    <row r="64" spans="1:1">
      <c r="A64" s="610" t="s">
        <v>92</v>
      </c>
    </row>
    <row r="66" spans="1:1">
      <c r="A66" s="611" t="s">
        <v>46</v>
      </c>
    </row>
    <row r="67" spans="1:1">
      <c r="A67" s="612" t="s">
        <v>57</v>
      </c>
    </row>
    <row r="68" spans="1:1">
      <c r="A68" s="667" t="s">
        <v>93</v>
      </c>
    </row>
    <row r="69" spans="1:1">
      <c r="A69" s="668" t="s">
        <v>94</v>
      </c>
    </row>
    <row r="70" spans="1:1">
      <c r="A70" s="668" t="s">
        <v>95</v>
      </c>
    </row>
    <row r="71" spans="1:1">
      <c r="A71" s="667" t="s">
        <v>96</v>
      </c>
    </row>
    <row r="72" spans="1:1">
      <c r="A72" s="667" t="s">
        <v>97</v>
      </c>
    </row>
    <row r="73" spans="1:1">
      <c r="A73" s="667" t="s">
        <v>98</v>
      </c>
    </row>
    <row r="74" spans="1:1">
      <c r="A74" s="667" t="s">
        <v>99</v>
      </c>
    </row>
    <row r="75" spans="1:1">
      <c r="A75" s="667" t="s">
        <v>100</v>
      </c>
    </row>
    <row r="76" spans="1:1">
      <c r="A76" s="667" t="s">
        <v>101</v>
      </c>
    </row>
    <row r="77" spans="1:1">
      <c r="A77" s="667" t="s">
        <v>101</v>
      </c>
    </row>
    <row r="78" spans="1:1">
      <c r="A78" s="669" t="s">
        <v>102</v>
      </c>
    </row>
    <row r="79" spans="1:1">
      <c r="A79" s="669" t="s">
        <v>103</v>
      </c>
    </row>
    <row r="80" spans="1:1">
      <c r="A80" s="669" t="s">
        <v>104</v>
      </c>
    </row>
    <row r="81" spans="1:1">
      <c r="A81" s="669"/>
    </row>
    <row r="82" spans="1:1">
      <c r="A82" s="611" t="s">
        <v>46</v>
      </c>
    </row>
    <row r="83" spans="1:1">
      <c r="A83" s="612" t="s">
        <v>68</v>
      </c>
    </row>
    <row r="84" spans="1:1">
      <c r="A84" s="640" t="s">
        <v>105</v>
      </c>
    </row>
    <row r="85" spans="1:1">
      <c r="A85" s="640" t="s">
        <v>106</v>
      </c>
    </row>
    <row r="87" spans="1:1">
      <c r="A87" s="612" t="s">
        <v>73</v>
      </c>
    </row>
    <row r="88" spans="1:1">
      <c r="A88" s="670" t="s">
        <v>107</v>
      </c>
    </row>
    <row r="89" spans="1:1">
      <c r="A89" s="613" t="s">
        <v>108</v>
      </c>
    </row>
    <row r="90" spans="1:1">
      <c r="A90" s="613" t="s">
        <v>109</v>
      </c>
    </row>
    <row r="92" spans="1:1">
      <c r="A92" s="611" t="s">
        <v>46</v>
      </c>
    </row>
    <row r="93" spans="1:1">
      <c r="A93" s="612" t="s">
        <v>80</v>
      </c>
    </row>
    <row r="94" spans="1:1">
      <c r="A94" s="670" t="s">
        <v>110</v>
      </c>
    </row>
    <row r="95" spans="1:1">
      <c r="A95" s="613" t="s">
        <v>111</v>
      </c>
    </row>
    <row r="96" spans="1:1">
      <c r="A96" s="614" t="s">
        <v>112</v>
      </c>
    </row>
    <row r="97" spans="1:1">
      <c r="A97" s="670" t="s">
        <v>113</v>
      </c>
    </row>
    <row r="98" spans="1:1">
      <c r="A98" s="670" t="s">
        <v>114</v>
      </c>
    </row>
    <row r="99" spans="1:1">
      <c r="A99" s="670"/>
    </row>
    <row r="101" spans="1:1">
      <c r="A101" s="611" t="s">
        <v>46</v>
      </c>
    </row>
    <row r="102" spans="1:1">
      <c r="A102" s="612" t="s">
        <v>82</v>
      </c>
    </row>
    <row r="103" spans="1:1">
      <c r="A103" s="670" t="s">
        <v>115</v>
      </c>
    </row>
    <row r="104" spans="1:1">
      <c r="A104" s="670" t="s">
        <v>116</v>
      </c>
    </row>
    <row r="105" spans="1:1">
      <c r="A105" s="640"/>
    </row>
    <row r="106" spans="1:1">
      <c r="A106" s="640"/>
    </row>
    <row r="107" spans="1:1">
      <c r="A107" s="611"/>
    </row>
    <row r="108" spans="1:1" ht="13.5" thickBot="1">
      <c r="A108" s="608" t="s">
        <v>117</v>
      </c>
    </row>
    <row r="109" spans="1:1">
      <c r="A109" s="609"/>
    </row>
    <row r="110" spans="1:1">
      <c r="A110" s="610" t="s">
        <v>118</v>
      </c>
    </row>
    <row r="111" spans="1:1">
      <c r="A111" s="611"/>
    </row>
    <row r="112" spans="1:1">
      <c r="A112" s="612"/>
    </row>
    <row r="113" spans="1:1">
      <c r="A113" s="640"/>
    </row>
    <row r="114" spans="1:1">
      <c r="A114" s="640"/>
    </row>
    <row r="115" spans="1:1">
      <c r="A115" s="640"/>
    </row>
    <row r="116" spans="1:1">
      <c r="A116" s="640"/>
    </row>
    <row r="117" spans="1:1">
      <c r="A117" s="609"/>
    </row>
    <row r="118" spans="1:1">
      <c r="A118" s="610"/>
    </row>
    <row r="120" spans="1:1">
      <c r="A120" s="611"/>
    </row>
    <row r="121" spans="1:1">
      <c r="A121" s="612"/>
    </row>
    <row r="122" spans="1:1">
      <c r="A122" s="640"/>
    </row>
    <row r="123" spans="1:1">
      <c r="A123" s="640"/>
    </row>
    <row r="124" spans="1:1">
      <c r="A124" s="640"/>
    </row>
    <row r="125" spans="1:1">
      <c r="A125" s="640"/>
    </row>
    <row r="126" spans="1:1">
      <c r="A126" s="609"/>
    </row>
    <row r="127" spans="1:1">
      <c r="A127" s="610"/>
    </row>
    <row r="129" spans="1:1">
      <c r="A129" s="611"/>
    </row>
    <row r="130" spans="1:1">
      <c r="A130" s="612"/>
    </row>
    <row r="131" spans="1:1">
      <c r="A131" s="640"/>
    </row>
    <row r="132" spans="1:1">
      <c r="A132" s="609"/>
    </row>
    <row r="133" spans="1:1">
      <c r="A133" s="610"/>
    </row>
    <row r="135" spans="1:1">
      <c r="A135" s="671"/>
    </row>
    <row r="136" spans="1:1">
      <c r="A136" s="612"/>
    </row>
    <row r="137" spans="1:1">
      <c r="A137" s="640"/>
    </row>
    <row r="138" spans="1:1">
      <c r="A138" s="640"/>
    </row>
    <row r="139" spans="1:1">
      <c r="A139" s="671"/>
    </row>
    <row r="140" spans="1:1">
      <c r="A140" s="612"/>
    </row>
    <row r="141" spans="1:1">
      <c r="A141" s="640"/>
    </row>
    <row r="142" spans="1:1">
      <c r="A142" s="609"/>
    </row>
    <row r="143" spans="1:1">
      <c r="A143" s="610"/>
    </row>
    <row r="145" spans="1:1">
      <c r="A145" s="611"/>
    </row>
    <row r="146" spans="1:1">
      <c r="A146" s="612"/>
    </row>
    <row r="147" spans="1:1">
      <c r="A147" s="640"/>
    </row>
    <row r="148" spans="1:1">
      <c r="A148" s="640"/>
    </row>
    <row r="149" spans="1:1">
      <c r="A149" s="610"/>
    </row>
    <row r="151" spans="1:1">
      <c r="A151" s="611"/>
    </row>
    <row r="152" spans="1:1">
      <c r="A152" s="612"/>
    </row>
    <row r="153" spans="1:1">
      <c r="A153" s="640"/>
    </row>
    <row r="154" spans="1:1">
      <c r="A154" s="640"/>
    </row>
    <row r="155" spans="1:1">
      <c r="A155" s="640"/>
    </row>
    <row r="156" spans="1:1">
      <c r="A156" s="640"/>
    </row>
    <row r="157" spans="1:1">
      <c r="A157" s="609"/>
    </row>
    <row r="158" spans="1:1">
      <c r="A158" s="610"/>
    </row>
    <row r="160" spans="1:1">
      <c r="A160" s="611"/>
    </row>
    <row r="161" spans="1:1">
      <c r="A161" s="612"/>
    </row>
    <row r="162" spans="1:1">
      <c r="A162" s="640"/>
    </row>
    <row r="163" spans="1:1">
      <c r="A163" s="609"/>
    </row>
    <row r="164" spans="1:1">
      <c r="A164" s="610"/>
    </row>
    <row r="165" spans="1:1">
      <c r="A165" s="609"/>
    </row>
    <row r="166" spans="1:1">
      <c r="A166" s="671"/>
    </row>
    <row r="167" spans="1:1">
      <c r="A167" s="612"/>
    </row>
    <row r="168" spans="1:1">
      <c r="A168" s="644"/>
    </row>
    <row r="169" spans="1:1">
      <c r="A169" s="644"/>
    </row>
    <row r="170" spans="1:1">
      <c r="A170" s="611"/>
    </row>
    <row r="171" spans="1:1">
      <c r="A171" s="612"/>
    </row>
    <row r="172" spans="1:1">
      <c r="A172" s="615"/>
    </row>
    <row r="173" spans="1:1">
      <c r="A173" s="616"/>
    </row>
    <row r="174" spans="1:1">
      <c r="A174" s="640"/>
    </row>
    <row r="175" spans="1:1">
      <c r="A175" s="616"/>
    </row>
    <row r="176" spans="1:1">
      <c r="A176" s="616"/>
    </row>
    <row r="177" spans="1:1">
      <c r="A177" s="616"/>
    </row>
    <row r="178" spans="1:1">
      <c r="A178" s="640"/>
    </row>
    <row r="179" spans="1:1">
      <c r="A179" s="672"/>
    </row>
    <row r="180" spans="1:1">
      <c r="A180" s="634"/>
    </row>
    <row r="181" spans="1:1">
      <c r="A181" s="616"/>
    </row>
    <row r="182" spans="1:1">
      <c r="A182" s="616"/>
    </row>
    <row r="183" spans="1:1">
      <c r="A183" s="616"/>
    </row>
    <row r="184" spans="1:1">
      <c r="A184" s="616"/>
    </row>
    <row r="185" spans="1:1">
      <c r="A185" s="616"/>
    </row>
    <row r="186" spans="1:1">
      <c r="A186" s="609"/>
    </row>
    <row r="187" spans="1:1" s="617" customFormat="1">
      <c r="A187" s="610"/>
    </row>
    <row r="188" spans="1:1">
      <c r="A188" s="611"/>
    </row>
    <row r="189" spans="1:1">
      <c r="A189" s="611"/>
    </row>
    <row r="190" spans="1:1">
      <c r="A190" s="611"/>
    </row>
    <row r="191" spans="1:1">
      <c r="A191" s="612"/>
    </row>
    <row r="192" spans="1:1">
      <c r="A192" s="616"/>
    </row>
    <row r="193" spans="1:1">
      <c r="A193" s="616"/>
    </row>
    <row r="194" spans="1:1">
      <c r="A194" s="609"/>
    </row>
    <row r="195" spans="1:1" s="617" customFormat="1">
      <c r="A195" s="610"/>
    </row>
    <row r="196" spans="1:1">
      <c r="A196" s="611"/>
    </row>
    <row r="197" spans="1:1">
      <c r="A197" s="611"/>
    </row>
    <row r="198" spans="1:1">
      <c r="A198" s="611"/>
    </row>
    <row r="199" spans="1:1">
      <c r="A199" s="612"/>
    </row>
    <row r="200" spans="1:1">
      <c r="A200" s="616"/>
    </row>
    <row r="201" spans="1:1">
      <c r="A201" s="616"/>
    </row>
    <row r="202" spans="1:1">
      <c r="A202" s="609"/>
    </row>
    <row r="203" spans="1:1">
      <c r="A203" s="609"/>
    </row>
    <row r="204" spans="1:1">
      <c r="A204" s="610"/>
    </row>
    <row r="205" spans="1:1">
      <c r="A205" s="611"/>
    </row>
    <row r="206" spans="1:1">
      <c r="A206" s="611"/>
    </row>
    <row r="207" spans="1:1">
      <c r="A207" s="611"/>
    </row>
    <row r="208" spans="1:1">
      <c r="A208" s="612"/>
    </row>
    <row r="209" spans="1:256">
      <c r="A209" s="616"/>
    </row>
    <row r="210" spans="1:256" s="611" customFormat="1">
      <c r="A210" s="618"/>
      <c r="B210" s="616"/>
      <c r="C210" s="616"/>
      <c r="D210" s="616"/>
      <c r="E210" s="616"/>
      <c r="F210" s="616"/>
      <c r="G210" s="616"/>
      <c r="H210" s="616"/>
      <c r="I210" s="616"/>
      <c r="J210" s="616"/>
      <c r="K210" s="616"/>
      <c r="L210" s="616"/>
      <c r="M210" s="616"/>
      <c r="N210" s="616"/>
      <c r="O210" s="616"/>
      <c r="P210" s="616"/>
      <c r="Q210" s="616"/>
      <c r="R210" s="616"/>
      <c r="S210" s="616"/>
      <c r="T210" s="616"/>
      <c r="U210" s="616"/>
      <c r="V210" s="616"/>
      <c r="W210" s="616"/>
      <c r="X210" s="616"/>
      <c r="Y210" s="616"/>
      <c r="Z210" s="616"/>
      <c r="AA210" s="616"/>
      <c r="AB210" s="616"/>
      <c r="AC210" s="616"/>
      <c r="AD210" s="616"/>
      <c r="AE210" s="616"/>
      <c r="AF210" s="616"/>
      <c r="AG210" s="616"/>
      <c r="AH210" s="616"/>
      <c r="AI210" s="616"/>
      <c r="AJ210" s="616"/>
      <c r="AK210" s="616"/>
      <c r="AL210" s="616"/>
      <c r="AM210" s="616"/>
      <c r="AN210" s="616"/>
      <c r="AO210" s="616"/>
      <c r="AP210" s="616"/>
      <c r="AQ210" s="616"/>
      <c r="AR210" s="616"/>
      <c r="AS210" s="616"/>
      <c r="AT210" s="616"/>
      <c r="AU210" s="616"/>
      <c r="AV210" s="616"/>
      <c r="AW210" s="616"/>
      <c r="AX210" s="616"/>
      <c r="AY210" s="616"/>
      <c r="AZ210" s="616"/>
      <c r="BA210" s="616"/>
      <c r="BB210" s="616"/>
      <c r="BC210" s="616"/>
      <c r="BD210" s="616"/>
      <c r="BE210" s="616"/>
      <c r="BF210" s="616"/>
      <c r="BG210" s="616"/>
      <c r="BH210" s="616"/>
      <c r="BI210" s="616"/>
      <c r="BJ210" s="616"/>
      <c r="BK210" s="616"/>
      <c r="BL210" s="616"/>
      <c r="BM210" s="616"/>
      <c r="BN210" s="616"/>
      <c r="BO210" s="616"/>
      <c r="BP210" s="616"/>
      <c r="BQ210" s="616"/>
      <c r="BR210" s="616"/>
      <c r="BS210" s="616"/>
      <c r="BT210" s="616"/>
      <c r="BU210" s="616"/>
      <c r="BV210" s="616"/>
      <c r="BW210" s="616"/>
      <c r="BX210" s="616"/>
      <c r="BY210" s="616"/>
      <c r="BZ210" s="616"/>
      <c r="CA210" s="616"/>
      <c r="CB210" s="616"/>
      <c r="CC210" s="616"/>
      <c r="CD210" s="616"/>
      <c r="CE210" s="616"/>
      <c r="CF210" s="616"/>
      <c r="CG210" s="616"/>
      <c r="CH210" s="616"/>
      <c r="CI210" s="616"/>
      <c r="CJ210" s="616"/>
      <c r="CK210" s="616"/>
      <c r="CL210" s="616"/>
      <c r="CM210" s="616"/>
      <c r="CN210" s="616"/>
      <c r="CO210" s="616"/>
      <c r="CP210" s="616"/>
      <c r="CQ210" s="616"/>
      <c r="CR210" s="616"/>
      <c r="CS210" s="616"/>
      <c r="CT210" s="616"/>
      <c r="CU210" s="616"/>
      <c r="CV210" s="616"/>
      <c r="CW210" s="616"/>
      <c r="CX210" s="616"/>
      <c r="CY210" s="616"/>
      <c r="CZ210" s="616"/>
      <c r="DA210" s="616"/>
      <c r="DB210" s="616"/>
      <c r="DC210" s="616"/>
      <c r="DD210" s="616"/>
      <c r="DE210" s="616"/>
      <c r="DF210" s="616"/>
      <c r="DG210" s="616"/>
      <c r="DH210" s="616"/>
      <c r="DI210" s="616"/>
      <c r="DJ210" s="616"/>
      <c r="DK210" s="616"/>
      <c r="DL210" s="616"/>
      <c r="DM210" s="616"/>
      <c r="DN210" s="616"/>
      <c r="DO210" s="616"/>
      <c r="DP210" s="616"/>
      <c r="DQ210" s="616"/>
      <c r="DR210" s="616"/>
      <c r="DS210" s="616"/>
      <c r="DT210" s="616"/>
      <c r="DU210" s="616"/>
      <c r="DV210" s="616"/>
      <c r="DW210" s="616"/>
      <c r="DX210" s="616"/>
      <c r="DY210" s="616"/>
      <c r="DZ210" s="616"/>
      <c r="EA210" s="616"/>
      <c r="EB210" s="616"/>
      <c r="EC210" s="616"/>
      <c r="ED210" s="616"/>
      <c r="EE210" s="616"/>
      <c r="EF210" s="616"/>
      <c r="EG210" s="616"/>
      <c r="EH210" s="616"/>
      <c r="EI210" s="616"/>
      <c r="EJ210" s="616"/>
      <c r="EK210" s="616"/>
      <c r="EL210" s="616"/>
      <c r="EM210" s="616"/>
      <c r="EN210" s="616"/>
      <c r="EO210" s="616"/>
      <c r="EP210" s="616"/>
      <c r="EQ210" s="616"/>
      <c r="ER210" s="616"/>
      <c r="ES210" s="616"/>
      <c r="ET210" s="616"/>
      <c r="EU210" s="616"/>
      <c r="EV210" s="616"/>
      <c r="EW210" s="616"/>
      <c r="EX210" s="616"/>
      <c r="EY210" s="616"/>
      <c r="EZ210" s="616"/>
      <c r="FA210" s="616"/>
      <c r="FB210" s="616"/>
      <c r="FC210" s="616"/>
      <c r="FD210" s="616"/>
      <c r="FE210" s="616"/>
      <c r="FF210" s="616"/>
      <c r="FG210" s="616"/>
      <c r="FH210" s="616"/>
      <c r="FI210" s="616"/>
      <c r="FJ210" s="616"/>
      <c r="FK210" s="616"/>
      <c r="FL210" s="616"/>
      <c r="FM210" s="616"/>
      <c r="FN210" s="616"/>
      <c r="FO210" s="616"/>
      <c r="FP210" s="616"/>
      <c r="FQ210" s="616"/>
      <c r="FR210" s="616"/>
      <c r="FS210" s="616"/>
      <c r="FT210" s="616"/>
      <c r="FU210" s="616"/>
      <c r="FV210" s="616"/>
      <c r="FW210" s="616"/>
      <c r="FX210" s="616"/>
      <c r="FY210" s="616"/>
      <c r="FZ210" s="616"/>
      <c r="GA210" s="616"/>
      <c r="GB210" s="616"/>
      <c r="GC210" s="616"/>
      <c r="GD210" s="616"/>
      <c r="GE210" s="616"/>
      <c r="GF210" s="616"/>
      <c r="GG210" s="616"/>
      <c r="GH210" s="616"/>
      <c r="GI210" s="616"/>
      <c r="GJ210" s="616"/>
      <c r="GK210" s="616"/>
      <c r="GL210" s="616"/>
      <c r="GM210" s="616"/>
      <c r="GN210" s="616"/>
      <c r="GO210" s="616"/>
      <c r="GP210" s="616"/>
      <c r="GQ210" s="616"/>
      <c r="GR210" s="616"/>
      <c r="GS210" s="616"/>
      <c r="GT210" s="616"/>
      <c r="GU210" s="616"/>
      <c r="GV210" s="616"/>
      <c r="GW210" s="616"/>
      <c r="GX210" s="616"/>
      <c r="GY210" s="616"/>
      <c r="GZ210" s="616"/>
      <c r="HA210" s="616"/>
      <c r="HB210" s="616"/>
      <c r="HC210" s="616"/>
      <c r="HD210" s="616"/>
      <c r="HE210" s="616"/>
      <c r="HF210" s="616"/>
      <c r="HG210" s="616"/>
      <c r="HH210" s="616"/>
      <c r="HI210" s="616"/>
      <c r="HJ210" s="616"/>
      <c r="HK210" s="616"/>
      <c r="HL210" s="616"/>
      <c r="HM210" s="616"/>
      <c r="HN210" s="616"/>
      <c r="HO210" s="616"/>
      <c r="HP210" s="616"/>
      <c r="HQ210" s="616"/>
      <c r="HR210" s="616"/>
      <c r="HS210" s="616"/>
      <c r="HT210" s="616"/>
      <c r="HU210" s="616"/>
      <c r="HV210" s="616"/>
      <c r="HW210" s="616"/>
      <c r="HX210" s="616"/>
      <c r="HY210" s="616"/>
      <c r="HZ210" s="616"/>
      <c r="IA210" s="616"/>
      <c r="IB210" s="616"/>
      <c r="IC210" s="616"/>
      <c r="ID210" s="616"/>
      <c r="IE210" s="616"/>
      <c r="IF210" s="616"/>
      <c r="IG210" s="616"/>
      <c r="IH210" s="616"/>
      <c r="II210" s="616"/>
      <c r="IJ210" s="616"/>
      <c r="IK210" s="616"/>
      <c r="IL210" s="616"/>
      <c r="IM210" s="616"/>
      <c r="IN210" s="616"/>
      <c r="IO210" s="616"/>
      <c r="IP210" s="616"/>
      <c r="IQ210" s="616"/>
      <c r="IR210" s="616"/>
      <c r="IS210" s="616"/>
      <c r="IT210" s="616"/>
      <c r="IU210" s="616"/>
      <c r="IV210" s="616"/>
    </row>
    <row r="211" spans="1:256" s="611" customFormat="1">
      <c r="A211" s="618"/>
      <c r="B211" s="616"/>
      <c r="C211" s="616"/>
      <c r="D211" s="616"/>
      <c r="E211" s="616"/>
      <c r="F211" s="616"/>
      <c r="G211" s="616"/>
      <c r="H211" s="616"/>
      <c r="I211" s="616"/>
      <c r="J211" s="616"/>
      <c r="K211" s="616"/>
      <c r="L211" s="616"/>
      <c r="M211" s="616"/>
      <c r="N211" s="616"/>
      <c r="O211" s="616"/>
      <c r="P211" s="616"/>
      <c r="Q211" s="616"/>
      <c r="R211" s="616"/>
      <c r="S211" s="616"/>
      <c r="T211" s="616"/>
      <c r="U211" s="616"/>
      <c r="V211" s="616"/>
      <c r="W211" s="616"/>
      <c r="X211" s="616"/>
      <c r="Y211" s="616"/>
      <c r="Z211" s="616"/>
      <c r="AA211" s="616"/>
      <c r="AB211" s="616"/>
      <c r="AC211" s="616"/>
      <c r="AD211" s="616"/>
      <c r="AE211" s="616"/>
      <c r="AF211" s="616"/>
      <c r="AG211" s="616"/>
      <c r="AH211" s="616"/>
      <c r="AI211" s="616"/>
      <c r="AJ211" s="616"/>
      <c r="AK211" s="616"/>
      <c r="AL211" s="616"/>
      <c r="AM211" s="616"/>
      <c r="AN211" s="616"/>
      <c r="AO211" s="616"/>
      <c r="AP211" s="616"/>
      <c r="AQ211" s="616"/>
      <c r="AR211" s="616"/>
      <c r="AS211" s="616"/>
      <c r="AT211" s="616"/>
      <c r="AU211" s="616"/>
      <c r="AV211" s="616"/>
      <c r="AW211" s="616"/>
      <c r="AX211" s="616"/>
      <c r="AY211" s="616"/>
      <c r="AZ211" s="616"/>
      <c r="BA211" s="616"/>
      <c r="BB211" s="616"/>
      <c r="BC211" s="616"/>
      <c r="BD211" s="616"/>
      <c r="BE211" s="616"/>
      <c r="BF211" s="616"/>
      <c r="BG211" s="616"/>
      <c r="BH211" s="616"/>
      <c r="BI211" s="616"/>
      <c r="BJ211" s="616"/>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6"/>
      <c r="CJ211" s="616"/>
      <c r="CK211" s="616"/>
      <c r="CL211" s="616"/>
      <c r="CM211" s="616"/>
      <c r="CN211" s="616"/>
      <c r="CO211" s="616"/>
      <c r="CP211" s="616"/>
      <c r="CQ211" s="616"/>
      <c r="CR211" s="616"/>
      <c r="CS211" s="616"/>
      <c r="CT211" s="616"/>
      <c r="CU211" s="616"/>
      <c r="CV211" s="616"/>
      <c r="CW211" s="616"/>
      <c r="CX211" s="616"/>
      <c r="CY211" s="616"/>
      <c r="CZ211" s="616"/>
      <c r="DA211" s="616"/>
      <c r="DB211" s="616"/>
      <c r="DC211" s="616"/>
      <c r="DD211" s="616"/>
      <c r="DE211" s="616"/>
      <c r="DF211" s="616"/>
      <c r="DG211" s="616"/>
      <c r="DH211" s="616"/>
      <c r="DI211" s="616"/>
      <c r="DJ211" s="616"/>
      <c r="DK211" s="616"/>
      <c r="DL211" s="616"/>
      <c r="DM211" s="616"/>
      <c r="DN211" s="616"/>
      <c r="DO211" s="616"/>
      <c r="DP211" s="616"/>
      <c r="DQ211" s="616"/>
      <c r="DR211" s="616"/>
      <c r="DS211" s="616"/>
      <c r="DT211" s="616"/>
      <c r="DU211" s="616"/>
      <c r="DV211" s="616"/>
      <c r="DW211" s="616"/>
      <c r="DX211" s="616"/>
      <c r="DY211" s="616"/>
      <c r="DZ211" s="616"/>
      <c r="EA211" s="616"/>
      <c r="EB211" s="616"/>
      <c r="EC211" s="616"/>
      <c r="ED211" s="616"/>
      <c r="EE211" s="616"/>
      <c r="EF211" s="616"/>
      <c r="EG211" s="616"/>
      <c r="EH211" s="616"/>
      <c r="EI211" s="616"/>
      <c r="EJ211" s="616"/>
      <c r="EK211" s="616"/>
      <c r="EL211" s="616"/>
      <c r="EM211" s="616"/>
      <c r="EN211" s="616"/>
      <c r="EO211" s="616"/>
      <c r="EP211" s="616"/>
      <c r="EQ211" s="616"/>
      <c r="ER211" s="616"/>
      <c r="ES211" s="616"/>
      <c r="ET211" s="616"/>
      <c r="EU211" s="616"/>
      <c r="EV211" s="616"/>
      <c r="EW211" s="616"/>
      <c r="EX211" s="616"/>
      <c r="EY211" s="616"/>
      <c r="EZ211" s="616"/>
      <c r="FA211" s="616"/>
      <c r="FB211" s="616"/>
      <c r="FC211" s="616"/>
      <c r="FD211" s="616"/>
      <c r="FE211" s="616"/>
      <c r="FF211" s="616"/>
      <c r="FG211" s="616"/>
      <c r="FH211" s="616"/>
      <c r="FI211" s="616"/>
      <c r="FJ211" s="616"/>
      <c r="FK211" s="616"/>
      <c r="FL211" s="616"/>
      <c r="FM211" s="616"/>
      <c r="FN211" s="616"/>
      <c r="FO211" s="616"/>
      <c r="FP211" s="616"/>
      <c r="FQ211" s="616"/>
      <c r="FR211" s="616"/>
      <c r="FS211" s="616"/>
      <c r="FT211" s="616"/>
      <c r="FU211" s="616"/>
      <c r="FV211" s="616"/>
      <c r="FW211" s="616"/>
      <c r="FX211" s="616"/>
      <c r="FY211" s="616"/>
      <c r="FZ211" s="616"/>
      <c r="GA211" s="616"/>
      <c r="GB211" s="616"/>
      <c r="GC211" s="616"/>
      <c r="GD211" s="616"/>
      <c r="GE211" s="616"/>
      <c r="GF211" s="616"/>
      <c r="GG211" s="616"/>
      <c r="GH211" s="616"/>
      <c r="GI211" s="616"/>
      <c r="GJ211" s="616"/>
      <c r="GK211" s="616"/>
      <c r="GL211" s="616"/>
      <c r="GM211" s="616"/>
      <c r="GN211" s="616"/>
      <c r="GO211" s="616"/>
      <c r="GP211" s="616"/>
      <c r="GQ211" s="616"/>
      <c r="GR211" s="616"/>
      <c r="GS211" s="616"/>
      <c r="GT211" s="616"/>
      <c r="GU211" s="616"/>
      <c r="GV211" s="616"/>
      <c r="GW211" s="616"/>
      <c r="GX211" s="616"/>
      <c r="GY211" s="616"/>
      <c r="GZ211" s="616"/>
      <c r="HA211" s="616"/>
      <c r="HB211" s="616"/>
      <c r="HC211" s="616"/>
      <c r="HD211" s="616"/>
      <c r="HE211" s="616"/>
      <c r="HF211" s="616"/>
      <c r="HG211" s="616"/>
      <c r="HH211" s="616"/>
      <c r="HI211" s="616"/>
      <c r="HJ211" s="616"/>
      <c r="HK211" s="616"/>
      <c r="HL211" s="616"/>
      <c r="HM211" s="616"/>
      <c r="HN211" s="616"/>
      <c r="HO211" s="616"/>
      <c r="HP211" s="616"/>
      <c r="HQ211" s="616"/>
      <c r="HR211" s="616"/>
      <c r="HS211" s="616"/>
      <c r="HT211" s="616"/>
      <c r="HU211" s="616"/>
      <c r="HV211" s="616"/>
      <c r="HW211" s="616"/>
      <c r="HX211" s="616"/>
      <c r="HY211" s="616"/>
      <c r="HZ211" s="616"/>
      <c r="IA211" s="616"/>
      <c r="IB211" s="616"/>
      <c r="IC211" s="616"/>
      <c r="ID211" s="616"/>
      <c r="IE211" s="616"/>
      <c r="IF211" s="616"/>
      <c r="IG211" s="616"/>
      <c r="IH211" s="616"/>
      <c r="II211" s="616"/>
      <c r="IJ211" s="616"/>
      <c r="IK211" s="616"/>
      <c r="IL211" s="616"/>
      <c r="IM211" s="616"/>
      <c r="IN211" s="616"/>
      <c r="IO211" s="616"/>
      <c r="IP211" s="616"/>
      <c r="IQ211" s="616"/>
      <c r="IR211" s="616"/>
      <c r="IS211" s="616"/>
      <c r="IT211" s="616"/>
      <c r="IU211" s="616"/>
      <c r="IV211" s="616"/>
    </row>
    <row r="212" spans="1:256">
      <c r="A212" s="619"/>
    </row>
    <row r="213" spans="1:256" s="617" customFormat="1">
      <c r="A213" s="620"/>
    </row>
    <row r="214" spans="1:256">
      <c r="A214" s="618"/>
    </row>
    <row r="215" spans="1:256">
      <c r="A215" s="619"/>
    </row>
    <row r="216" spans="1:256">
      <c r="A216" s="619"/>
    </row>
    <row r="217" spans="1:256">
      <c r="A217" s="619"/>
    </row>
    <row r="218" spans="1:256">
      <c r="A218" s="619"/>
    </row>
    <row r="219" spans="1:256">
      <c r="A219" s="618"/>
    </row>
    <row r="220" spans="1:256">
      <c r="A220" s="618"/>
    </row>
    <row r="221" spans="1:256">
      <c r="A221" s="618"/>
    </row>
    <row r="222" spans="1:256">
      <c r="A222" s="618"/>
    </row>
    <row r="223" spans="1:256">
      <c r="A223" s="618"/>
    </row>
    <row r="224" spans="1:256">
      <c r="A224" s="618"/>
    </row>
    <row r="225" spans="1:256">
      <c r="A225" s="618"/>
    </row>
    <row r="226" spans="1:256">
      <c r="A226" s="618"/>
    </row>
    <row r="227" spans="1:256">
      <c r="A227" s="618"/>
    </row>
    <row r="228" spans="1:256">
      <c r="A228" s="616"/>
    </row>
    <row r="229" spans="1:256">
      <c r="A229" s="611"/>
    </row>
    <row r="230" spans="1:256">
      <c r="A230" s="610"/>
    </row>
    <row r="231" spans="1:256">
      <c r="A231" s="611"/>
    </row>
    <row r="232" spans="1:256">
      <c r="A232" s="611"/>
    </row>
    <row r="233" spans="1:256">
      <c r="A233" s="611"/>
    </row>
    <row r="234" spans="1:256">
      <c r="A234" s="612"/>
    </row>
    <row r="235" spans="1:256">
      <c r="A235" s="616"/>
    </row>
    <row r="236" spans="1:256">
      <c r="A236" s="621"/>
    </row>
    <row r="237" spans="1:256">
      <c r="A237" s="621"/>
    </row>
    <row r="238" spans="1:256" s="611" customFormat="1">
      <c r="A238" s="616"/>
      <c r="B238" s="616"/>
      <c r="C238" s="616"/>
      <c r="D238" s="616"/>
      <c r="E238" s="616"/>
      <c r="F238" s="616"/>
      <c r="G238" s="616"/>
      <c r="H238" s="616"/>
      <c r="I238" s="616"/>
      <c r="J238" s="616"/>
      <c r="K238" s="616"/>
      <c r="L238" s="616"/>
      <c r="M238" s="616"/>
      <c r="N238" s="616"/>
      <c r="O238" s="616"/>
      <c r="P238" s="616"/>
      <c r="Q238" s="616"/>
      <c r="R238" s="616"/>
      <c r="S238" s="616"/>
      <c r="T238" s="616"/>
      <c r="U238" s="616"/>
      <c r="V238" s="616"/>
      <c r="W238" s="616"/>
      <c r="X238" s="616"/>
      <c r="Y238" s="616"/>
      <c r="Z238" s="616"/>
      <c r="AA238" s="616"/>
      <c r="AB238" s="616"/>
      <c r="AC238" s="616"/>
      <c r="AD238" s="616"/>
      <c r="AE238" s="616"/>
      <c r="AF238" s="616"/>
      <c r="AG238" s="616"/>
      <c r="AH238" s="616"/>
      <c r="AI238" s="616"/>
      <c r="AJ238" s="616"/>
      <c r="AK238" s="616"/>
      <c r="AL238" s="616"/>
      <c r="AM238" s="616"/>
      <c r="AN238" s="616"/>
      <c r="AO238" s="616"/>
      <c r="AP238" s="616"/>
      <c r="AQ238" s="616"/>
      <c r="AR238" s="616"/>
      <c r="AS238" s="616"/>
      <c r="AT238" s="616"/>
      <c r="AU238" s="616"/>
      <c r="AV238" s="616"/>
      <c r="AW238" s="616"/>
      <c r="AX238" s="616"/>
      <c r="AY238" s="616"/>
      <c r="AZ238" s="616"/>
      <c r="BA238" s="616"/>
      <c r="BB238" s="616"/>
      <c r="BC238" s="616"/>
      <c r="BD238" s="616"/>
      <c r="BE238" s="616"/>
      <c r="BF238" s="616"/>
      <c r="BG238" s="616"/>
      <c r="BH238" s="616"/>
      <c r="BI238" s="616"/>
      <c r="BJ238" s="616"/>
      <c r="BK238" s="616"/>
      <c r="BL238" s="616"/>
      <c r="BM238" s="616"/>
      <c r="BN238" s="616"/>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6"/>
      <c r="CJ238" s="616"/>
      <c r="CK238" s="616"/>
      <c r="CL238" s="616"/>
      <c r="CM238" s="616"/>
      <c r="CN238" s="616"/>
      <c r="CO238" s="616"/>
      <c r="CP238" s="616"/>
      <c r="CQ238" s="616"/>
      <c r="CR238" s="616"/>
      <c r="CS238" s="616"/>
      <c r="CT238" s="616"/>
      <c r="CU238" s="616"/>
      <c r="CV238" s="616"/>
      <c r="CW238" s="616"/>
      <c r="CX238" s="616"/>
      <c r="CY238" s="616"/>
      <c r="CZ238" s="616"/>
      <c r="DA238" s="616"/>
      <c r="DB238" s="616"/>
      <c r="DC238" s="616"/>
      <c r="DD238" s="616"/>
      <c r="DE238" s="616"/>
      <c r="DF238" s="616"/>
      <c r="DG238" s="616"/>
      <c r="DH238" s="616"/>
      <c r="DI238" s="616"/>
      <c r="DJ238" s="616"/>
      <c r="DK238" s="616"/>
      <c r="DL238" s="616"/>
      <c r="DM238" s="616"/>
      <c r="DN238" s="616"/>
      <c r="DO238" s="616"/>
      <c r="DP238" s="616"/>
      <c r="DQ238" s="616"/>
      <c r="DR238" s="616"/>
      <c r="DS238" s="616"/>
      <c r="DT238" s="616"/>
      <c r="DU238" s="616"/>
      <c r="DV238" s="616"/>
      <c r="DW238" s="616"/>
      <c r="DX238" s="616"/>
      <c r="DY238" s="616"/>
      <c r="DZ238" s="616"/>
      <c r="EA238" s="616"/>
      <c r="EB238" s="616"/>
      <c r="EC238" s="616"/>
      <c r="ED238" s="616"/>
      <c r="EE238" s="616"/>
      <c r="EF238" s="616"/>
      <c r="EG238" s="616"/>
      <c r="EH238" s="616"/>
      <c r="EI238" s="616"/>
      <c r="EJ238" s="616"/>
      <c r="EK238" s="616"/>
      <c r="EL238" s="616"/>
      <c r="EM238" s="616"/>
      <c r="EN238" s="616"/>
      <c r="EO238" s="616"/>
      <c r="EP238" s="616"/>
      <c r="EQ238" s="616"/>
      <c r="ER238" s="616"/>
      <c r="ES238" s="616"/>
      <c r="ET238" s="616"/>
      <c r="EU238" s="616"/>
      <c r="EV238" s="616"/>
      <c r="EW238" s="616"/>
      <c r="EX238" s="616"/>
      <c r="EY238" s="616"/>
      <c r="EZ238" s="616"/>
      <c r="FA238" s="616"/>
      <c r="FB238" s="616"/>
      <c r="FC238" s="616"/>
      <c r="FD238" s="616"/>
      <c r="FE238" s="616"/>
      <c r="FF238" s="616"/>
      <c r="FG238" s="616"/>
      <c r="FH238" s="616"/>
      <c r="FI238" s="616"/>
      <c r="FJ238" s="616"/>
      <c r="FK238" s="616"/>
      <c r="FL238" s="616"/>
      <c r="FM238" s="616"/>
      <c r="FN238" s="616"/>
      <c r="FO238" s="616"/>
      <c r="FP238" s="616"/>
      <c r="FQ238" s="616"/>
      <c r="FR238" s="616"/>
      <c r="FS238" s="616"/>
      <c r="FT238" s="616"/>
      <c r="FU238" s="616"/>
      <c r="FV238" s="616"/>
      <c r="FW238" s="616"/>
      <c r="FX238" s="616"/>
      <c r="FY238" s="616"/>
      <c r="FZ238" s="616"/>
      <c r="GA238" s="616"/>
      <c r="GB238" s="616"/>
      <c r="GC238" s="616"/>
      <c r="GD238" s="616"/>
      <c r="GE238" s="616"/>
      <c r="GF238" s="616"/>
      <c r="GG238" s="616"/>
      <c r="GH238" s="616"/>
      <c r="GI238" s="616"/>
      <c r="GJ238" s="616"/>
      <c r="GK238" s="616"/>
      <c r="GL238" s="616"/>
      <c r="GM238" s="616"/>
      <c r="GN238" s="616"/>
      <c r="GO238" s="616"/>
      <c r="GP238" s="616"/>
      <c r="GQ238" s="616"/>
      <c r="GR238" s="616"/>
      <c r="GS238" s="616"/>
      <c r="GT238" s="616"/>
      <c r="GU238" s="616"/>
      <c r="GV238" s="616"/>
      <c r="GW238" s="616"/>
      <c r="GX238" s="616"/>
      <c r="GY238" s="616"/>
      <c r="GZ238" s="616"/>
      <c r="HA238" s="616"/>
      <c r="HB238" s="616"/>
      <c r="HC238" s="616"/>
      <c r="HD238" s="616"/>
      <c r="HE238" s="616"/>
      <c r="HF238" s="616"/>
      <c r="HG238" s="616"/>
      <c r="HH238" s="616"/>
      <c r="HI238" s="616"/>
      <c r="HJ238" s="616"/>
      <c r="HK238" s="616"/>
      <c r="HL238" s="616"/>
      <c r="HM238" s="616"/>
      <c r="HN238" s="616"/>
      <c r="HO238" s="616"/>
      <c r="HP238" s="616"/>
      <c r="HQ238" s="616"/>
      <c r="HR238" s="616"/>
      <c r="HS238" s="616"/>
      <c r="HT238" s="616"/>
      <c r="HU238" s="616"/>
      <c r="HV238" s="616"/>
      <c r="HW238" s="616"/>
      <c r="HX238" s="616"/>
      <c r="HY238" s="616"/>
      <c r="HZ238" s="616"/>
      <c r="IA238" s="616"/>
      <c r="IB238" s="616"/>
      <c r="IC238" s="616"/>
      <c r="ID238" s="616"/>
      <c r="IE238" s="616"/>
      <c r="IF238" s="616"/>
      <c r="IG238" s="616"/>
      <c r="IH238" s="616"/>
      <c r="II238" s="616"/>
      <c r="IJ238" s="616"/>
      <c r="IK238" s="616"/>
      <c r="IL238" s="616"/>
      <c r="IM238" s="616"/>
      <c r="IN238" s="616"/>
      <c r="IO238" s="616"/>
      <c r="IP238" s="616"/>
      <c r="IQ238" s="616"/>
      <c r="IR238" s="616"/>
      <c r="IS238" s="616"/>
      <c r="IT238" s="616"/>
      <c r="IU238" s="616"/>
      <c r="IV238" s="616"/>
    </row>
    <row r="239" spans="1:256" s="611" customFormat="1">
      <c r="A239" s="613"/>
      <c r="B239" s="616"/>
      <c r="C239" s="616"/>
      <c r="D239" s="616"/>
      <c r="E239" s="616"/>
      <c r="F239" s="616"/>
      <c r="G239" s="616"/>
      <c r="H239" s="616"/>
      <c r="I239" s="616"/>
      <c r="J239" s="616"/>
      <c r="K239" s="616"/>
      <c r="L239" s="616"/>
      <c r="M239" s="616"/>
      <c r="N239" s="616"/>
      <c r="O239" s="616"/>
      <c r="P239" s="616"/>
      <c r="Q239" s="616"/>
      <c r="R239" s="616"/>
      <c r="S239" s="616"/>
      <c r="T239" s="616"/>
      <c r="U239" s="616"/>
      <c r="V239" s="616"/>
      <c r="W239" s="616"/>
      <c r="X239" s="616"/>
      <c r="Y239" s="616"/>
      <c r="Z239" s="616"/>
      <c r="AA239" s="616"/>
      <c r="AB239" s="616"/>
      <c r="AC239" s="616"/>
      <c r="AD239" s="616"/>
      <c r="AE239" s="616"/>
      <c r="AF239" s="616"/>
      <c r="AG239" s="616"/>
      <c r="AH239" s="616"/>
      <c r="AI239" s="616"/>
      <c r="AJ239" s="616"/>
      <c r="AK239" s="616"/>
      <c r="AL239" s="616"/>
      <c r="AM239" s="616"/>
      <c r="AN239" s="616"/>
      <c r="AO239" s="616"/>
      <c r="AP239" s="616"/>
      <c r="AQ239" s="616"/>
      <c r="AR239" s="616"/>
      <c r="AS239" s="616"/>
      <c r="AT239" s="616"/>
      <c r="AU239" s="616"/>
      <c r="AV239" s="616"/>
      <c r="AW239" s="616"/>
      <c r="AX239" s="616"/>
      <c r="AY239" s="616"/>
      <c r="AZ239" s="616"/>
      <c r="BA239" s="616"/>
      <c r="BB239" s="616"/>
      <c r="BC239" s="616"/>
      <c r="BD239" s="616"/>
      <c r="BE239" s="616"/>
      <c r="BF239" s="616"/>
      <c r="BG239" s="616"/>
      <c r="BH239" s="616"/>
      <c r="BI239" s="616"/>
      <c r="BJ239" s="616"/>
      <c r="BK239" s="616"/>
      <c r="BL239" s="616"/>
      <c r="BM239" s="616"/>
      <c r="BN239" s="616"/>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6"/>
      <c r="CJ239" s="616"/>
      <c r="CK239" s="616"/>
      <c r="CL239" s="616"/>
      <c r="CM239" s="616"/>
      <c r="CN239" s="616"/>
      <c r="CO239" s="616"/>
      <c r="CP239" s="616"/>
      <c r="CQ239" s="616"/>
      <c r="CR239" s="616"/>
      <c r="CS239" s="616"/>
      <c r="CT239" s="616"/>
      <c r="CU239" s="616"/>
      <c r="CV239" s="616"/>
      <c r="CW239" s="616"/>
      <c r="CX239" s="616"/>
      <c r="CY239" s="616"/>
      <c r="CZ239" s="616"/>
      <c r="DA239" s="616"/>
      <c r="DB239" s="616"/>
      <c r="DC239" s="616"/>
      <c r="DD239" s="616"/>
      <c r="DE239" s="616"/>
      <c r="DF239" s="616"/>
      <c r="DG239" s="616"/>
      <c r="DH239" s="616"/>
      <c r="DI239" s="616"/>
      <c r="DJ239" s="616"/>
      <c r="DK239" s="616"/>
      <c r="DL239" s="616"/>
      <c r="DM239" s="616"/>
      <c r="DN239" s="616"/>
      <c r="DO239" s="616"/>
      <c r="DP239" s="616"/>
      <c r="DQ239" s="616"/>
      <c r="DR239" s="616"/>
      <c r="DS239" s="616"/>
      <c r="DT239" s="616"/>
      <c r="DU239" s="616"/>
      <c r="DV239" s="616"/>
      <c r="DW239" s="616"/>
      <c r="DX239" s="616"/>
      <c r="DY239" s="616"/>
      <c r="DZ239" s="616"/>
      <c r="EA239" s="616"/>
      <c r="EB239" s="616"/>
      <c r="EC239" s="616"/>
      <c r="ED239" s="616"/>
      <c r="EE239" s="616"/>
      <c r="EF239" s="616"/>
      <c r="EG239" s="616"/>
      <c r="EH239" s="616"/>
      <c r="EI239" s="616"/>
      <c r="EJ239" s="616"/>
      <c r="EK239" s="616"/>
      <c r="EL239" s="616"/>
      <c r="EM239" s="616"/>
      <c r="EN239" s="616"/>
      <c r="EO239" s="616"/>
      <c r="EP239" s="616"/>
      <c r="EQ239" s="616"/>
      <c r="ER239" s="616"/>
      <c r="ES239" s="616"/>
      <c r="ET239" s="616"/>
      <c r="EU239" s="616"/>
      <c r="EV239" s="616"/>
      <c r="EW239" s="616"/>
      <c r="EX239" s="616"/>
      <c r="EY239" s="616"/>
      <c r="EZ239" s="616"/>
      <c r="FA239" s="616"/>
      <c r="FB239" s="616"/>
      <c r="FC239" s="616"/>
      <c r="FD239" s="616"/>
      <c r="FE239" s="616"/>
      <c r="FF239" s="616"/>
      <c r="FG239" s="616"/>
      <c r="FH239" s="616"/>
      <c r="FI239" s="616"/>
      <c r="FJ239" s="616"/>
      <c r="FK239" s="616"/>
      <c r="FL239" s="616"/>
      <c r="FM239" s="616"/>
      <c r="FN239" s="616"/>
      <c r="FO239" s="616"/>
      <c r="FP239" s="616"/>
      <c r="FQ239" s="616"/>
      <c r="FR239" s="616"/>
      <c r="FS239" s="616"/>
      <c r="FT239" s="616"/>
      <c r="FU239" s="616"/>
      <c r="FV239" s="616"/>
      <c r="FW239" s="616"/>
      <c r="FX239" s="616"/>
      <c r="FY239" s="616"/>
      <c r="FZ239" s="616"/>
      <c r="GA239" s="616"/>
      <c r="GB239" s="616"/>
      <c r="GC239" s="616"/>
      <c r="GD239" s="616"/>
      <c r="GE239" s="616"/>
      <c r="GF239" s="616"/>
      <c r="GG239" s="616"/>
      <c r="GH239" s="616"/>
      <c r="GI239" s="616"/>
      <c r="GJ239" s="616"/>
      <c r="GK239" s="616"/>
      <c r="GL239" s="616"/>
      <c r="GM239" s="616"/>
      <c r="GN239" s="616"/>
      <c r="GO239" s="616"/>
      <c r="GP239" s="616"/>
      <c r="GQ239" s="616"/>
      <c r="GR239" s="616"/>
      <c r="GS239" s="616"/>
      <c r="GT239" s="616"/>
      <c r="GU239" s="616"/>
      <c r="GV239" s="616"/>
      <c r="GW239" s="616"/>
      <c r="GX239" s="616"/>
      <c r="GY239" s="616"/>
      <c r="GZ239" s="616"/>
      <c r="HA239" s="616"/>
      <c r="HB239" s="616"/>
      <c r="HC239" s="616"/>
      <c r="HD239" s="616"/>
      <c r="HE239" s="616"/>
      <c r="HF239" s="616"/>
      <c r="HG239" s="616"/>
      <c r="HH239" s="616"/>
      <c r="HI239" s="616"/>
      <c r="HJ239" s="616"/>
      <c r="HK239" s="616"/>
      <c r="HL239" s="616"/>
      <c r="HM239" s="616"/>
      <c r="HN239" s="616"/>
      <c r="HO239" s="616"/>
      <c r="HP239" s="616"/>
      <c r="HQ239" s="616"/>
      <c r="HR239" s="616"/>
      <c r="HS239" s="616"/>
      <c r="HT239" s="616"/>
      <c r="HU239" s="616"/>
      <c r="HV239" s="616"/>
      <c r="HW239" s="616"/>
      <c r="HX239" s="616"/>
      <c r="HY239" s="616"/>
      <c r="HZ239" s="616"/>
      <c r="IA239" s="616"/>
      <c r="IB239" s="616"/>
      <c r="IC239" s="616"/>
      <c r="ID239" s="616"/>
      <c r="IE239" s="616"/>
      <c r="IF239" s="616"/>
      <c r="IG239" s="616"/>
      <c r="IH239" s="616"/>
      <c r="II239" s="616"/>
      <c r="IJ239" s="616"/>
      <c r="IK239" s="616"/>
      <c r="IL239" s="616"/>
      <c r="IM239" s="616"/>
      <c r="IN239" s="616"/>
      <c r="IO239" s="616"/>
      <c r="IP239" s="616"/>
      <c r="IQ239" s="616"/>
      <c r="IR239" s="616"/>
      <c r="IS239" s="616"/>
      <c r="IT239" s="616"/>
      <c r="IU239" s="616"/>
      <c r="IV239" s="616"/>
    </row>
    <row r="240" spans="1:256">
      <c r="A240" s="613"/>
    </row>
    <row r="241" spans="1:256">
      <c r="A241" s="613"/>
    </row>
    <row r="242" spans="1:256">
      <c r="A242" s="611"/>
    </row>
    <row r="243" spans="1:256" s="617" customFormat="1">
      <c r="A243" s="610"/>
    </row>
    <row r="244" spans="1:256">
      <c r="A244" s="611"/>
    </row>
    <row r="245" spans="1:256">
      <c r="A245" s="611"/>
    </row>
    <row r="246" spans="1:256">
      <c r="A246" s="611"/>
    </row>
    <row r="247" spans="1:256">
      <c r="A247" s="612"/>
    </row>
    <row r="248" spans="1:256">
      <c r="A248" s="616"/>
    </row>
    <row r="249" spans="1:256">
      <c r="A249" s="619"/>
    </row>
    <row r="250" spans="1:256">
      <c r="A250" s="619"/>
    </row>
    <row r="251" spans="1:256" s="611" customFormat="1">
      <c r="A251" s="619"/>
      <c r="B251" s="616"/>
      <c r="C251" s="616"/>
      <c r="D251" s="616"/>
      <c r="E251" s="616"/>
      <c r="F251" s="616"/>
      <c r="G251" s="616"/>
      <c r="H251" s="616"/>
      <c r="I251" s="616"/>
      <c r="J251" s="616"/>
      <c r="K251" s="616"/>
      <c r="L251" s="616"/>
      <c r="M251" s="616"/>
      <c r="N251" s="616"/>
      <c r="O251" s="616"/>
      <c r="P251" s="616"/>
      <c r="Q251" s="616"/>
      <c r="R251" s="616"/>
      <c r="S251" s="616"/>
      <c r="T251" s="616"/>
      <c r="U251" s="616"/>
      <c r="V251" s="616"/>
      <c r="W251" s="616"/>
      <c r="X251" s="616"/>
      <c r="Y251" s="616"/>
      <c r="Z251" s="616"/>
      <c r="AA251" s="616"/>
      <c r="AB251" s="616"/>
      <c r="AC251" s="616"/>
      <c r="AD251" s="616"/>
      <c r="AE251" s="616"/>
      <c r="AF251" s="616"/>
      <c r="AG251" s="616"/>
      <c r="AH251" s="616"/>
      <c r="AI251" s="616"/>
      <c r="AJ251" s="616"/>
      <c r="AK251" s="616"/>
      <c r="AL251" s="616"/>
      <c r="AM251" s="616"/>
      <c r="AN251" s="616"/>
      <c r="AO251" s="616"/>
      <c r="AP251" s="616"/>
      <c r="AQ251" s="616"/>
      <c r="AR251" s="616"/>
      <c r="AS251" s="616"/>
      <c r="AT251" s="616"/>
      <c r="AU251" s="616"/>
      <c r="AV251" s="616"/>
      <c r="AW251" s="616"/>
      <c r="AX251" s="616"/>
      <c r="AY251" s="616"/>
      <c r="AZ251" s="616"/>
      <c r="BA251" s="616"/>
      <c r="BB251" s="616"/>
      <c r="BC251" s="616"/>
      <c r="BD251" s="616"/>
      <c r="BE251" s="616"/>
      <c r="BF251" s="616"/>
      <c r="BG251" s="616"/>
      <c r="BH251" s="616"/>
      <c r="BI251" s="616"/>
      <c r="BJ251" s="616"/>
      <c r="BK251" s="616"/>
      <c r="BL251" s="616"/>
      <c r="BM251" s="616"/>
      <c r="BN251" s="616"/>
      <c r="BO251" s="616"/>
      <c r="BP251" s="616"/>
      <c r="BQ251" s="616"/>
      <c r="BR251" s="616"/>
      <c r="BS251" s="616"/>
      <c r="BT251" s="616"/>
      <c r="BU251" s="616"/>
      <c r="BV251" s="616"/>
      <c r="BW251" s="616"/>
      <c r="BX251" s="616"/>
      <c r="BY251" s="616"/>
      <c r="BZ251" s="616"/>
      <c r="CA251" s="616"/>
      <c r="CB251" s="616"/>
      <c r="CC251" s="616"/>
      <c r="CD251" s="616"/>
      <c r="CE251" s="616"/>
      <c r="CF251" s="616"/>
      <c r="CG251" s="616"/>
      <c r="CH251" s="616"/>
      <c r="CI251" s="616"/>
      <c r="CJ251" s="616"/>
      <c r="CK251" s="616"/>
      <c r="CL251" s="616"/>
      <c r="CM251" s="616"/>
      <c r="CN251" s="616"/>
      <c r="CO251" s="616"/>
      <c r="CP251" s="616"/>
      <c r="CQ251" s="616"/>
      <c r="CR251" s="616"/>
      <c r="CS251" s="616"/>
      <c r="CT251" s="616"/>
      <c r="CU251" s="616"/>
      <c r="CV251" s="616"/>
      <c r="CW251" s="616"/>
      <c r="CX251" s="616"/>
      <c r="CY251" s="616"/>
      <c r="CZ251" s="616"/>
      <c r="DA251" s="616"/>
      <c r="DB251" s="616"/>
      <c r="DC251" s="616"/>
      <c r="DD251" s="616"/>
      <c r="DE251" s="616"/>
      <c r="DF251" s="616"/>
      <c r="DG251" s="616"/>
      <c r="DH251" s="616"/>
      <c r="DI251" s="616"/>
      <c r="DJ251" s="616"/>
      <c r="DK251" s="616"/>
      <c r="DL251" s="616"/>
      <c r="DM251" s="616"/>
      <c r="DN251" s="616"/>
      <c r="DO251" s="616"/>
      <c r="DP251" s="616"/>
      <c r="DQ251" s="616"/>
      <c r="DR251" s="616"/>
      <c r="DS251" s="616"/>
      <c r="DT251" s="616"/>
      <c r="DU251" s="616"/>
      <c r="DV251" s="616"/>
      <c r="DW251" s="616"/>
      <c r="DX251" s="616"/>
      <c r="DY251" s="616"/>
      <c r="DZ251" s="616"/>
      <c r="EA251" s="616"/>
      <c r="EB251" s="616"/>
      <c r="EC251" s="616"/>
      <c r="ED251" s="616"/>
      <c r="EE251" s="616"/>
      <c r="EF251" s="616"/>
      <c r="EG251" s="616"/>
      <c r="EH251" s="616"/>
      <c r="EI251" s="616"/>
      <c r="EJ251" s="616"/>
      <c r="EK251" s="616"/>
      <c r="EL251" s="616"/>
      <c r="EM251" s="616"/>
      <c r="EN251" s="616"/>
      <c r="EO251" s="616"/>
      <c r="EP251" s="616"/>
      <c r="EQ251" s="616"/>
      <c r="ER251" s="616"/>
      <c r="ES251" s="616"/>
      <c r="ET251" s="616"/>
      <c r="EU251" s="616"/>
      <c r="EV251" s="616"/>
      <c r="EW251" s="616"/>
      <c r="EX251" s="616"/>
      <c r="EY251" s="616"/>
      <c r="EZ251" s="616"/>
      <c r="FA251" s="616"/>
      <c r="FB251" s="616"/>
      <c r="FC251" s="616"/>
      <c r="FD251" s="616"/>
      <c r="FE251" s="616"/>
      <c r="FF251" s="616"/>
      <c r="FG251" s="616"/>
      <c r="FH251" s="616"/>
      <c r="FI251" s="616"/>
      <c r="FJ251" s="616"/>
      <c r="FK251" s="616"/>
      <c r="FL251" s="616"/>
      <c r="FM251" s="616"/>
      <c r="FN251" s="616"/>
      <c r="FO251" s="616"/>
      <c r="FP251" s="616"/>
      <c r="FQ251" s="616"/>
      <c r="FR251" s="616"/>
      <c r="FS251" s="616"/>
      <c r="FT251" s="616"/>
      <c r="FU251" s="616"/>
      <c r="FV251" s="616"/>
      <c r="FW251" s="616"/>
      <c r="FX251" s="616"/>
      <c r="FY251" s="616"/>
      <c r="FZ251" s="616"/>
      <c r="GA251" s="616"/>
      <c r="GB251" s="616"/>
      <c r="GC251" s="616"/>
      <c r="GD251" s="616"/>
      <c r="GE251" s="616"/>
      <c r="GF251" s="616"/>
      <c r="GG251" s="616"/>
      <c r="GH251" s="616"/>
      <c r="GI251" s="616"/>
      <c r="GJ251" s="616"/>
      <c r="GK251" s="616"/>
      <c r="GL251" s="616"/>
      <c r="GM251" s="616"/>
      <c r="GN251" s="616"/>
      <c r="GO251" s="616"/>
      <c r="GP251" s="616"/>
      <c r="GQ251" s="616"/>
      <c r="GR251" s="616"/>
      <c r="GS251" s="616"/>
      <c r="GT251" s="616"/>
      <c r="GU251" s="616"/>
      <c r="GV251" s="616"/>
      <c r="GW251" s="616"/>
      <c r="GX251" s="616"/>
      <c r="GY251" s="616"/>
      <c r="GZ251" s="616"/>
      <c r="HA251" s="616"/>
      <c r="HB251" s="616"/>
      <c r="HC251" s="616"/>
      <c r="HD251" s="616"/>
      <c r="HE251" s="616"/>
      <c r="HF251" s="616"/>
      <c r="HG251" s="616"/>
      <c r="HH251" s="616"/>
      <c r="HI251" s="616"/>
      <c r="HJ251" s="616"/>
      <c r="HK251" s="616"/>
      <c r="HL251" s="616"/>
      <c r="HM251" s="616"/>
      <c r="HN251" s="616"/>
      <c r="HO251" s="616"/>
      <c r="HP251" s="616"/>
      <c r="HQ251" s="616"/>
      <c r="HR251" s="616"/>
      <c r="HS251" s="616"/>
      <c r="HT251" s="616"/>
      <c r="HU251" s="616"/>
      <c r="HV251" s="616"/>
      <c r="HW251" s="616"/>
      <c r="HX251" s="616"/>
      <c r="HY251" s="616"/>
      <c r="HZ251" s="616"/>
      <c r="IA251" s="616"/>
      <c r="IB251" s="616"/>
      <c r="IC251" s="616"/>
      <c r="ID251" s="616"/>
      <c r="IE251" s="616"/>
      <c r="IF251" s="616"/>
      <c r="IG251" s="616"/>
      <c r="IH251" s="616"/>
      <c r="II251" s="616"/>
      <c r="IJ251" s="616"/>
      <c r="IK251" s="616"/>
      <c r="IL251" s="616"/>
      <c r="IM251" s="616"/>
      <c r="IN251" s="616"/>
      <c r="IO251" s="616"/>
      <c r="IP251" s="616"/>
      <c r="IQ251" s="616"/>
      <c r="IR251" s="616"/>
      <c r="IS251" s="616"/>
      <c r="IT251" s="616"/>
      <c r="IU251" s="616"/>
      <c r="IV251" s="616"/>
    </row>
    <row r="252" spans="1:256" s="611" customFormat="1">
      <c r="A252" s="619"/>
      <c r="B252" s="616"/>
      <c r="C252" s="616"/>
      <c r="D252" s="616"/>
      <c r="E252" s="616"/>
      <c r="F252" s="616"/>
      <c r="G252" s="616"/>
      <c r="H252" s="616"/>
      <c r="I252" s="616"/>
      <c r="J252" s="616"/>
      <c r="K252" s="616"/>
      <c r="L252" s="616"/>
      <c r="M252" s="616"/>
      <c r="N252" s="616"/>
      <c r="O252" s="616"/>
      <c r="P252" s="616"/>
      <c r="Q252" s="616"/>
      <c r="R252" s="616"/>
      <c r="S252" s="616"/>
      <c r="T252" s="616"/>
      <c r="U252" s="616"/>
      <c r="V252" s="616"/>
      <c r="W252" s="616"/>
      <c r="X252" s="616"/>
      <c r="Y252" s="616"/>
      <c r="Z252" s="616"/>
      <c r="AA252" s="616"/>
      <c r="AB252" s="616"/>
      <c r="AC252" s="616"/>
      <c r="AD252" s="616"/>
      <c r="AE252" s="616"/>
      <c r="AF252" s="616"/>
      <c r="AG252" s="616"/>
      <c r="AH252" s="616"/>
      <c r="AI252" s="616"/>
      <c r="AJ252" s="616"/>
      <c r="AK252" s="616"/>
      <c r="AL252" s="616"/>
      <c r="AM252" s="616"/>
      <c r="AN252" s="616"/>
      <c r="AO252" s="616"/>
      <c r="AP252" s="616"/>
      <c r="AQ252" s="616"/>
      <c r="AR252" s="616"/>
      <c r="AS252" s="616"/>
      <c r="AT252" s="616"/>
      <c r="AU252" s="616"/>
      <c r="AV252" s="616"/>
      <c r="AW252" s="616"/>
      <c r="AX252" s="616"/>
      <c r="AY252" s="616"/>
      <c r="AZ252" s="616"/>
      <c r="BA252" s="616"/>
      <c r="BB252" s="616"/>
      <c r="BC252" s="616"/>
      <c r="BD252" s="616"/>
      <c r="BE252" s="616"/>
      <c r="BF252" s="616"/>
      <c r="BG252" s="616"/>
      <c r="BH252" s="616"/>
      <c r="BI252" s="616"/>
      <c r="BJ252" s="616"/>
      <c r="BK252" s="616"/>
      <c r="BL252" s="616"/>
      <c r="BM252" s="616"/>
      <c r="BN252" s="616"/>
      <c r="BO252" s="616"/>
      <c r="BP252" s="616"/>
      <c r="BQ252" s="616"/>
      <c r="BR252" s="616"/>
      <c r="BS252" s="616"/>
      <c r="BT252" s="616"/>
      <c r="BU252" s="616"/>
      <c r="BV252" s="616"/>
      <c r="BW252" s="616"/>
      <c r="BX252" s="616"/>
      <c r="BY252" s="616"/>
      <c r="BZ252" s="616"/>
      <c r="CA252" s="616"/>
      <c r="CB252" s="616"/>
      <c r="CC252" s="616"/>
      <c r="CD252" s="616"/>
      <c r="CE252" s="616"/>
      <c r="CF252" s="616"/>
      <c r="CG252" s="616"/>
      <c r="CH252" s="616"/>
      <c r="CI252" s="616"/>
      <c r="CJ252" s="616"/>
      <c r="CK252" s="616"/>
      <c r="CL252" s="616"/>
      <c r="CM252" s="616"/>
      <c r="CN252" s="616"/>
      <c r="CO252" s="616"/>
      <c r="CP252" s="616"/>
      <c r="CQ252" s="616"/>
      <c r="CR252" s="616"/>
      <c r="CS252" s="616"/>
      <c r="CT252" s="616"/>
      <c r="CU252" s="616"/>
      <c r="CV252" s="616"/>
      <c r="CW252" s="616"/>
      <c r="CX252" s="616"/>
      <c r="CY252" s="616"/>
      <c r="CZ252" s="616"/>
      <c r="DA252" s="616"/>
      <c r="DB252" s="616"/>
      <c r="DC252" s="616"/>
      <c r="DD252" s="616"/>
      <c r="DE252" s="616"/>
      <c r="DF252" s="616"/>
      <c r="DG252" s="616"/>
      <c r="DH252" s="616"/>
      <c r="DI252" s="616"/>
      <c r="DJ252" s="616"/>
      <c r="DK252" s="616"/>
      <c r="DL252" s="616"/>
      <c r="DM252" s="616"/>
      <c r="DN252" s="616"/>
      <c r="DO252" s="616"/>
      <c r="DP252" s="616"/>
      <c r="DQ252" s="616"/>
      <c r="DR252" s="616"/>
      <c r="DS252" s="616"/>
      <c r="DT252" s="616"/>
      <c r="DU252" s="616"/>
      <c r="DV252" s="616"/>
      <c r="DW252" s="616"/>
      <c r="DX252" s="616"/>
      <c r="DY252" s="616"/>
      <c r="DZ252" s="616"/>
      <c r="EA252" s="616"/>
      <c r="EB252" s="616"/>
      <c r="EC252" s="616"/>
      <c r="ED252" s="616"/>
      <c r="EE252" s="616"/>
      <c r="EF252" s="616"/>
      <c r="EG252" s="616"/>
      <c r="EH252" s="616"/>
      <c r="EI252" s="616"/>
      <c r="EJ252" s="616"/>
      <c r="EK252" s="616"/>
      <c r="EL252" s="616"/>
      <c r="EM252" s="616"/>
      <c r="EN252" s="616"/>
      <c r="EO252" s="616"/>
      <c r="EP252" s="616"/>
      <c r="EQ252" s="616"/>
      <c r="ER252" s="616"/>
      <c r="ES252" s="616"/>
      <c r="ET252" s="616"/>
      <c r="EU252" s="616"/>
      <c r="EV252" s="616"/>
      <c r="EW252" s="616"/>
      <c r="EX252" s="616"/>
      <c r="EY252" s="616"/>
      <c r="EZ252" s="616"/>
      <c r="FA252" s="616"/>
      <c r="FB252" s="616"/>
      <c r="FC252" s="616"/>
      <c r="FD252" s="616"/>
      <c r="FE252" s="616"/>
      <c r="FF252" s="616"/>
      <c r="FG252" s="616"/>
      <c r="FH252" s="616"/>
      <c r="FI252" s="616"/>
      <c r="FJ252" s="616"/>
      <c r="FK252" s="616"/>
      <c r="FL252" s="616"/>
      <c r="FM252" s="616"/>
      <c r="FN252" s="616"/>
      <c r="FO252" s="616"/>
      <c r="FP252" s="616"/>
      <c r="FQ252" s="616"/>
      <c r="FR252" s="616"/>
      <c r="FS252" s="616"/>
      <c r="FT252" s="616"/>
      <c r="FU252" s="616"/>
      <c r="FV252" s="616"/>
      <c r="FW252" s="616"/>
      <c r="FX252" s="616"/>
      <c r="FY252" s="616"/>
      <c r="FZ252" s="616"/>
      <c r="GA252" s="616"/>
      <c r="GB252" s="616"/>
      <c r="GC252" s="616"/>
      <c r="GD252" s="616"/>
      <c r="GE252" s="616"/>
      <c r="GF252" s="616"/>
      <c r="GG252" s="616"/>
      <c r="GH252" s="616"/>
      <c r="GI252" s="616"/>
      <c r="GJ252" s="616"/>
      <c r="GK252" s="616"/>
      <c r="GL252" s="616"/>
      <c r="GM252" s="616"/>
      <c r="GN252" s="616"/>
      <c r="GO252" s="616"/>
      <c r="GP252" s="616"/>
      <c r="GQ252" s="616"/>
      <c r="GR252" s="616"/>
      <c r="GS252" s="616"/>
      <c r="GT252" s="616"/>
      <c r="GU252" s="616"/>
      <c r="GV252" s="616"/>
      <c r="GW252" s="616"/>
      <c r="GX252" s="616"/>
      <c r="GY252" s="616"/>
      <c r="GZ252" s="616"/>
      <c r="HA252" s="616"/>
      <c r="HB252" s="616"/>
      <c r="HC252" s="616"/>
      <c r="HD252" s="616"/>
      <c r="HE252" s="616"/>
      <c r="HF252" s="616"/>
      <c r="HG252" s="616"/>
      <c r="HH252" s="616"/>
      <c r="HI252" s="616"/>
      <c r="HJ252" s="616"/>
      <c r="HK252" s="616"/>
      <c r="HL252" s="616"/>
      <c r="HM252" s="616"/>
      <c r="HN252" s="616"/>
      <c r="HO252" s="616"/>
      <c r="HP252" s="616"/>
      <c r="HQ252" s="616"/>
      <c r="HR252" s="616"/>
      <c r="HS252" s="616"/>
      <c r="HT252" s="616"/>
      <c r="HU252" s="616"/>
      <c r="HV252" s="616"/>
      <c r="HW252" s="616"/>
      <c r="HX252" s="616"/>
      <c r="HY252" s="616"/>
      <c r="HZ252" s="616"/>
      <c r="IA252" s="616"/>
      <c r="IB252" s="616"/>
      <c r="IC252" s="616"/>
      <c r="ID252" s="616"/>
      <c r="IE252" s="616"/>
      <c r="IF252" s="616"/>
      <c r="IG252" s="616"/>
      <c r="IH252" s="616"/>
      <c r="II252" s="616"/>
      <c r="IJ252" s="616"/>
      <c r="IK252" s="616"/>
      <c r="IL252" s="616"/>
      <c r="IM252" s="616"/>
      <c r="IN252" s="616"/>
      <c r="IO252" s="616"/>
      <c r="IP252" s="616"/>
      <c r="IQ252" s="616"/>
      <c r="IR252" s="616"/>
      <c r="IS252" s="616"/>
      <c r="IT252" s="616"/>
      <c r="IU252" s="616"/>
      <c r="IV252" s="616"/>
    </row>
    <row r="253" spans="1:256" s="611" customFormat="1">
      <c r="B253" s="616"/>
      <c r="C253" s="616"/>
      <c r="D253" s="616"/>
      <c r="E253" s="616"/>
      <c r="F253" s="616"/>
      <c r="G253" s="616"/>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616"/>
      <c r="AV253" s="616"/>
      <c r="AW253" s="616"/>
      <c r="AX253" s="616"/>
      <c r="AY253" s="616"/>
      <c r="AZ253" s="616"/>
      <c r="BA253" s="616"/>
      <c r="BB253" s="616"/>
      <c r="BC253" s="616"/>
      <c r="BD253" s="616"/>
      <c r="BE253" s="616"/>
      <c r="BF253" s="616"/>
      <c r="BG253" s="616"/>
      <c r="BH253" s="616"/>
      <c r="BI253" s="616"/>
      <c r="BJ253" s="616"/>
      <c r="BK253" s="616"/>
      <c r="BL253" s="616"/>
      <c r="BM253" s="616"/>
      <c r="BN253" s="616"/>
      <c r="BO253" s="616"/>
      <c r="BP253" s="616"/>
      <c r="BQ253" s="616"/>
      <c r="BR253" s="616"/>
      <c r="BS253" s="616"/>
      <c r="BT253" s="616"/>
      <c r="BU253" s="616"/>
      <c r="BV253" s="616"/>
      <c r="BW253" s="616"/>
      <c r="BX253" s="616"/>
      <c r="BY253" s="616"/>
      <c r="BZ253" s="616"/>
      <c r="CA253" s="616"/>
      <c r="CB253" s="616"/>
      <c r="CC253" s="616"/>
      <c r="CD253" s="616"/>
      <c r="CE253" s="616"/>
      <c r="CF253" s="616"/>
      <c r="CG253" s="616"/>
      <c r="CH253" s="616"/>
      <c r="CI253" s="616"/>
      <c r="CJ253" s="616"/>
      <c r="CK253" s="616"/>
      <c r="CL253" s="616"/>
      <c r="CM253" s="616"/>
      <c r="CN253" s="616"/>
      <c r="CO253" s="616"/>
      <c r="CP253" s="616"/>
      <c r="CQ253" s="616"/>
      <c r="CR253" s="616"/>
      <c r="CS253" s="616"/>
      <c r="CT253" s="616"/>
      <c r="CU253" s="616"/>
      <c r="CV253" s="616"/>
      <c r="CW253" s="616"/>
      <c r="CX253" s="616"/>
      <c r="CY253" s="616"/>
      <c r="CZ253" s="616"/>
      <c r="DA253" s="616"/>
      <c r="DB253" s="616"/>
      <c r="DC253" s="616"/>
      <c r="DD253" s="616"/>
      <c r="DE253" s="616"/>
      <c r="DF253" s="616"/>
      <c r="DG253" s="616"/>
      <c r="DH253" s="616"/>
      <c r="DI253" s="616"/>
      <c r="DJ253" s="616"/>
      <c r="DK253" s="616"/>
      <c r="DL253" s="616"/>
      <c r="DM253" s="616"/>
      <c r="DN253" s="616"/>
      <c r="DO253" s="616"/>
      <c r="DP253" s="616"/>
      <c r="DQ253" s="616"/>
      <c r="DR253" s="616"/>
      <c r="DS253" s="616"/>
      <c r="DT253" s="616"/>
      <c r="DU253" s="616"/>
      <c r="DV253" s="616"/>
      <c r="DW253" s="616"/>
      <c r="DX253" s="616"/>
      <c r="DY253" s="616"/>
      <c r="DZ253" s="616"/>
      <c r="EA253" s="616"/>
      <c r="EB253" s="616"/>
      <c r="EC253" s="616"/>
      <c r="ED253" s="616"/>
      <c r="EE253" s="616"/>
      <c r="EF253" s="616"/>
      <c r="EG253" s="616"/>
      <c r="EH253" s="616"/>
      <c r="EI253" s="616"/>
      <c r="EJ253" s="616"/>
      <c r="EK253" s="616"/>
      <c r="EL253" s="616"/>
      <c r="EM253" s="616"/>
      <c r="EN253" s="616"/>
      <c r="EO253" s="616"/>
      <c r="EP253" s="616"/>
      <c r="EQ253" s="616"/>
      <c r="ER253" s="616"/>
      <c r="ES253" s="616"/>
      <c r="ET253" s="616"/>
      <c r="EU253" s="616"/>
      <c r="EV253" s="616"/>
      <c r="EW253" s="616"/>
      <c r="EX253" s="616"/>
      <c r="EY253" s="616"/>
      <c r="EZ253" s="616"/>
      <c r="FA253" s="616"/>
      <c r="FB253" s="616"/>
      <c r="FC253" s="616"/>
      <c r="FD253" s="616"/>
      <c r="FE253" s="616"/>
      <c r="FF253" s="616"/>
      <c r="FG253" s="616"/>
      <c r="FH253" s="616"/>
      <c r="FI253" s="616"/>
      <c r="FJ253" s="616"/>
      <c r="FK253" s="616"/>
      <c r="FL253" s="616"/>
      <c r="FM253" s="616"/>
      <c r="FN253" s="616"/>
      <c r="FO253" s="616"/>
      <c r="FP253" s="616"/>
      <c r="FQ253" s="616"/>
      <c r="FR253" s="616"/>
      <c r="FS253" s="616"/>
      <c r="FT253" s="616"/>
      <c r="FU253" s="616"/>
      <c r="FV253" s="616"/>
      <c r="FW253" s="616"/>
      <c r="FX253" s="616"/>
      <c r="FY253" s="616"/>
      <c r="FZ253" s="616"/>
      <c r="GA253" s="616"/>
      <c r="GB253" s="616"/>
      <c r="GC253" s="616"/>
      <c r="GD253" s="616"/>
      <c r="GE253" s="616"/>
      <c r="GF253" s="616"/>
      <c r="GG253" s="616"/>
      <c r="GH253" s="616"/>
      <c r="GI253" s="616"/>
      <c r="GJ253" s="616"/>
      <c r="GK253" s="616"/>
      <c r="GL253" s="616"/>
      <c r="GM253" s="616"/>
      <c r="GN253" s="616"/>
      <c r="GO253" s="616"/>
      <c r="GP253" s="616"/>
      <c r="GQ253" s="616"/>
      <c r="GR253" s="616"/>
      <c r="GS253" s="616"/>
      <c r="GT253" s="616"/>
      <c r="GU253" s="616"/>
      <c r="GV253" s="616"/>
      <c r="GW253" s="616"/>
      <c r="GX253" s="616"/>
      <c r="GY253" s="616"/>
      <c r="GZ253" s="616"/>
      <c r="HA253" s="616"/>
      <c r="HB253" s="616"/>
      <c r="HC253" s="616"/>
      <c r="HD253" s="616"/>
      <c r="HE253" s="616"/>
      <c r="HF253" s="616"/>
      <c r="HG253" s="616"/>
      <c r="HH253" s="616"/>
      <c r="HI253" s="616"/>
      <c r="HJ253" s="616"/>
      <c r="HK253" s="616"/>
      <c r="HL253" s="616"/>
      <c r="HM253" s="616"/>
      <c r="HN253" s="616"/>
      <c r="HO253" s="616"/>
      <c r="HP253" s="616"/>
      <c r="HQ253" s="616"/>
      <c r="HR253" s="616"/>
      <c r="HS253" s="616"/>
      <c r="HT253" s="616"/>
      <c r="HU253" s="616"/>
      <c r="HV253" s="616"/>
      <c r="HW253" s="616"/>
      <c r="HX253" s="616"/>
      <c r="HY253" s="616"/>
      <c r="HZ253" s="616"/>
      <c r="IA253" s="616"/>
      <c r="IB253" s="616"/>
      <c r="IC253" s="616"/>
      <c r="ID253" s="616"/>
      <c r="IE253" s="616"/>
      <c r="IF253" s="616"/>
      <c r="IG253" s="616"/>
      <c r="IH253" s="616"/>
      <c r="II253" s="616"/>
      <c r="IJ253" s="616"/>
      <c r="IK253" s="616"/>
      <c r="IL253" s="616"/>
      <c r="IM253" s="616"/>
      <c r="IN253" s="616"/>
      <c r="IO253" s="616"/>
      <c r="IP253" s="616"/>
      <c r="IQ253" s="616"/>
      <c r="IR253" s="616"/>
      <c r="IS253" s="616"/>
      <c r="IT253" s="616"/>
      <c r="IU253" s="616"/>
      <c r="IV253" s="616"/>
    </row>
    <row r="254" spans="1:256" s="611" customFormat="1">
      <c r="A254" s="610"/>
      <c r="B254" s="616"/>
      <c r="C254" s="616"/>
      <c r="D254" s="616"/>
      <c r="E254" s="616"/>
      <c r="F254" s="616"/>
      <c r="G254" s="616"/>
      <c r="H254" s="616"/>
      <c r="I254" s="616"/>
      <c r="J254" s="616"/>
      <c r="K254" s="616"/>
      <c r="L254" s="616"/>
      <c r="M254" s="616"/>
      <c r="N254" s="616"/>
      <c r="O254" s="616"/>
      <c r="P254" s="616"/>
      <c r="Q254" s="616"/>
      <c r="R254" s="616"/>
      <c r="S254" s="616"/>
      <c r="T254" s="616"/>
      <c r="U254" s="616"/>
      <c r="V254" s="616"/>
      <c r="W254" s="616"/>
      <c r="X254" s="616"/>
      <c r="Y254" s="616"/>
      <c r="Z254" s="616"/>
      <c r="AA254" s="616"/>
      <c r="AB254" s="616"/>
      <c r="AC254" s="616"/>
      <c r="AD254" s="616"/>
      <c r="AE254" s="616"/>
      <c r="AF254" s="616"/>
      <c r="AG254" s="616"/>
      <c r="AH254" s="616"/>
      <c r="AI254" s="616"/>
      <c r="AJ254" s="616"/>
      <c r="AK254" s="616"/>
      <c r="AL254" s="616"/>
      <c r="AM254" s="616"/>
      <c r="AN254" s="616"/>
      <c r="AO254" s="616"/>
      <c r="AP254" s="616"/>
      <c r="AQ254" s="616"/>
      <c r="AR254" s="616"/>
      <c r="AS254" s="616"/>
      <c r="AT254" s="616"/>
      <c r="AU254" s="616"/>
      <c r="AV254" s="616"/>
      <c r="AW254" s="616"/>
      <c r="AX254" s="616"/>
      <c r="AY254" s="616"/>
      <c r="AZ254" s="616"/>
      <c r="BA254" s="616"/>
      <c r="BB254" s="616"/>
      <c r="BC254" s="616"/>
      <c r="BD254" s="616"/>
      <c r="BE254" s="616"/>
      <c r="BF254" s="616"/>
      <c r="BG254" s="616"/>
      <c r="BH254" s="616"/>
      <c r="BI254" s="616"/>
      <c r="BJ254" s="616"/>
      <c r="BK254" s="616"/>
      <c r="BL254" s="616"/>
      <c r="BM254" s="616"/>
      <c r="BN254" s="616"/>
      <c r="BO254" s="616"/>
      <c r="BP254" s="616"/>
      <c r="BQ254" s="616"/>
      <c r="BR254" s="616"/>
      <c r="BS254" s="616"/>
      <c r="BT254" s="616"/>
      <c r="BU254" s="616"/>
      <c r="BV254" s="616"/>
      <c r="BW254" s="616"/>
      <c r="BX254" s="616"/>
      <c r="BY254" s="616"/>
      <c r="BZ254" s="616"/>
      <c r="CA254" s="616"/>
      <c r="CB254" s="616"/>
      <c r="CC254" s="616"/>
      <c r="CD254" s="616"/>
      <c r="CE254" s="616"/>
      <c r="CF254" s="616"/>
      <c r="CG254" s="616"/>
      <c r="CH254" s="616"/>
      <c r="CI254" s="616"/>
      <c r="CJ254" s="616"/>
      <c r="CK254" s="616"/>
      <c r="CL254" s="616"/>
      <c r="CM254" s="616"/>
      <c r="CN254" s="616"/>
      <c r="CO254" s="616"/>
      <c r="CP254" s="616"/>
      <c r="CQ254" s="616"/>
      <c r="CR254" s="616"/>
      <c r="CS254" s="616"/>
      <c r="CT254" s="616"/>
      <c r="CU254" s="616"/>
      <c r="CV254" s="616"/>
      <c r="CW254" s="616"/>
      <c r="CX254" s="616"/>
      <c r="CY254" s="616"/>
      <c r="CZ254" s="616"/>
      <c r="DA254" s="616"/>
      <c r="DB254" s="616"/>
      <c r="DC254" s="616"/>
      <c r="DD254" s="616"/>
      <c r="DE254" s="616"/>
      <c r="DF254" s="616"/>
      <c r="DG254" s="616"/>
      <c r="DH254" s="616"/>
      <c r="DI254" s="616"/>
      <c r="DJ254" s="616"/>
      <c r="DK254" s="616"/>
      <c r="DL254" s="616"/>
      <c r="DM254" s="616"/>
      <c r="DN254" s="616"/>
      <c r="DO254" s="616"/>
      <c r="DP254" s="616"/>
      <c r="DQ254" s="616"/>
      <c r="DR254" s="616"/>
      <c r="DS254" s="616"/>
      <c r="DT254" s="616"/>
      <c r="DU254" s="616"/>
      <c r="DV254" s="616"/>
      <c r="DW254" s="616"/>
      <c r="DX254" s="616"/>
      <c r="DY254" s="616"/>
      <c r="DZ254" s="616"/>
      <c r="EA254" s="616"/>
      <c r="EB254" s="616"/>
      <c r="EC254" s="616"/>
      <c r="ED254" s="616"/>
      <c r="EE254" s="616"/>
      <c r="EF254" s="616"/>
      <c r="EG254" s="616"/>
      <c r="EH254" s="616"/>
      <c r="EI254" s="616"/>
      <c r="EJ254" s="616"/>
      <c r="EK254" s="616"/>
      <c r="EL254" s="616"/>
      <c r="EM254" s="616"/>
      <c r="EN254" s="616"/>
      <c r="EO254" s="616"/>
      <c r="EP254" s="616"/>
      <c r="EQ254" s="616"/>
      <c r="ER254" s="616"/>
      <c r="ES254" s="616"/>
      <c r="ET254" s="616"/>
      <c r="EU254" s="616"/>
      <c r="EV254" s="616"/>
      <c r="EW254" s="616"/>
      <c r="EX254" s="616"/>
      <c r="EY254" s="616"/>
      <c r="EZ254" s="616"/>
      <c r="FA254" s="616"/>
      <c r="FB254" s="616"/>
      <c r="FC254" s="616"/>
      <c r="FD254" s="616"/>
      <c r="FE254" s="616"/>
      <c r="FF254" s="616"/>
      <c r="FG254" s="616"/>
      <c r="FH254" s="616"/>
      <c r="FI254" s="616"/>
      <c r="FJ254" s="616"/>
      <c r="FK254" s="616"/>
      <c r="FL254" s="616"/>
      <c r="FM254" s="616"/>
      <c r="FN254" s="616"/>
      <c r="FO254" s="616"/>
      <c r="FP254" s="616"/>
      <c r="FQ254" s="616"/>
      <c r="FR254" s="616"/>
      <c r="FS254" s="616"/>
      <c r="FT254" s="616"/>
      <c r="FU254" s="616"/>
      <c r="FV254" s="616"/>
      <c r="FW254" s="616"/>
      <c r="FX254" s="616"/>
      <c r="FY254" s="616"/>
      <c r="FZ254" s="616"/>
      <c r="GA254" s="616"/>
      <c r="GB254" s="616"/>
      <c r="GC254" s="616"/>
      <c r="GD254" s="616"/>
      <c r="GE254" s="616"/>
      <c r="GF254" s="616"/>
      <c r="GG254" s="616"/>
      <c r="GH254" s="616"/>
      <c r="GI254" s="616"/>
      <c r="GJ254" s="616"/>
      <c r="GK254" s="616"/>
      <c r="GL254" s="616"/>
      <c r="GM254" s="616"/>
      <c r="GN254" s="616"/>
      <c r="GO254" s="616"/>
      <c r="GP254" s="616"/>
      <c r="GQ254" s="616"/>
      <c r="GR254" s="616"/>
      <c r="GS254" s="616"/>
      <c r="GT254" s="616"/>
      <c r="GU254" s="616"/>
      <c r="GV254" s="616"/>
      <c r="GW254" s="616"/>
      <c r="GX254" s="616"/>
      <c r="GY254" s="616"/>
      <c r="GZ254" s="616"/>
      <c r="HA254" s="616"/>
      <c r="HB254" s="616"/>
      <c r="HC254" s="616"/>
      <c r="HD254" s="616"/>
      <c r="HE254" s="616"/>
      <c r="HF254" s="616"/>
      <c r="HG254" s="616"/>
      <c r="HH254" s="616"/>
      <c r="HI254" s="616"/>
      <c r="HJ254" s="616"/>
      <c r="HK254" s="616"/>
      <c r="HL254" s="616"/>
      <c r="HM254" s="616"/>
      <c r="HN254" s="616"/>
      <c r="HO254" s="616"/>
      <c r="HP254" s="616"/>
      <c r="HQ254" s="616"/>
      <c r="HR254" s="616"/>
      <c r="HS254" s="616"/>
      <c r="HT254" s="616"/>
      <c r="HU254" s="616"/>
      <c r="HV254" s="616"/>
      <c r="HW254" s="616"/>
      <c r="HX254" s="616"/>
      <c r="HY254" s="616"/>
      <c r="HZ254" s="616"/>
      <c r="IA254" s="616"/>
      <c r="IB254" s="616"/>
      <c r="IC254" s="616"/>
      <c r="ID254" s="616"/>
      <c r="IE254" s="616"/>
      <c r="IF254" s="616"/>
      <c r="IG254" s="616"/>
      <c r="IH254" s="616"/>
      <c r="II254" s="616"/>
      <c r="IJ254" s="616"/>
      <c r="IK254" s="616"/>
      <c r="IL254" s="616"/>
      <c r="IM254" s="616"/>
      <c r="IN254" s="616"/>
      <c r="IO254" s="616"/>
      <c r="IP254" s="616"/>
      <c r="IQ254" s="616"/>
      <c r="IR254" s="616"/>
      <c r="IS254" s="616"/>
      <c r="IT254" s="616"/>
      <c r="IU254" s="616"/>
      <c r="IV254" s="616"/>
    </row>
    <row r="255" spans="1:256">
      <c r="A255" s="611"/>
    </row>
    <row r="256" spans="1:256" s="617" customFormat="1">
      <c r="A256" s="611"/>
    </row>
    <row r="257" spans="1:1">
      <c r="A257" s="611"/>
    </row>
    <row r="258" spans="1:1">
      <c r="A258" s="612"/>
    </row>
    <row r="259" spans="1:1">
      <c r="A259" s="616"/>
    </row>
    <row r="260" spans="1:1">
      <c r="A260" s="619"/>
    </row>
    <row r="261" spans="1:1">
      <c r="A261" s="619"/>
    </row>
    <row r="262" spans="1:1">
      <c r="A262" s="616"/>
    </row>
    <row r="263" spans="1:1">
      <c r="A263" s="616"/>
    </row>
    <row r="264" spans="1:1">
      <c r="A264" s="621"/>
    </row>
    <row r="265" spans="1:1">
      <c r="A265" s="611"/>
    </row>
    <row r="266" spans="1:1">
      <c r="A266" s="610"/>
    </row>
    <row r="267" spans="1:1" s="617" customFormat="1">
      <c r="A267" s="611"/>
    </row>
    <row r="268" spans="1:1">
      <c r="A268" s="611"/>
    </row>
    <row r="269" spans="1:1">
      <c r="A269" s="611"/>
    </row>
    <row r="270" spans="1:1">
      <c r="A270" s="612"/>
    </row>
    <row r="271" spans="1:1">
      <c r="A271" s="616"/>
    </row>
    <row r="272" spans="1:1">
      <c r="A272" s="619"/>
    </row>
    <row r="273" spans="1:1">
      <c r="A273" s="619"/>
    </row>
    <row r="274" spans="1:1">
      <c r="A274" s="616"/>
    </row>
    <row r="275" spans="1:1">
      <c r="A275" s="611"/>
    </row>
    <row r="276" spans="1:1">
      <c r="A276" s="610"/>
    </row>
    <row r="277" spans="1:1">
      <c r="A277" s="611"/>
    </row>
    <row r="278" spans="1:1">
      <c r="A278" s="611"/>
    </row>
    <row r="279" spans="1:1" s="617" customFormat="1">
      <c r="A279" s="611"/>
    </row>
    <row r="280" spans="1:1">
      <c r="A280" s="612"/>
    </row>
    <row r="281" spans="1:1">
      <c r="A281" s="616"/>
    </row>
    <row r="282" spans="1:1">
      <c r="A282" s="619"/>
    </row>
    <row r="283" spans="1:1">
      <c r="A283" s="619"/>
    </row>
    <row r="284" spans="1:1">
      <c r="A284" s="616"/>
    </row>
    <row r="285" spans="1:1">
      <c r="A285" s="616"/>
    </row>
    <row r="286" spans="1:1">
      <c r="A286" s="611"/>
    </row>
    <row r="287" spans="1:1">
      <c r="A287" s="610"/>
    </row>
    <row r="288" spans="1:1">
      <c r="A288" s="611"/>
    </row>
    <row r="289" spans="1:1" s="617" customFormat="1">
      <c r="A289" s="611"/>
    </row>
    <row r="290" spans="1:1">
      <c r="A290" s="611"/>
    </row>
    <row r="291" spans="1:1">
      <c r="A291" s="612"/>
    </row>
    <row r="292" spans="1:1">
      <c r="A292" s="616"/>
    </row>
    <row r="293" spans="1:1">
      <c r="A293" s="619"/>
    </row>
    <row r="294" spans="1:1">
      <c r="A294" s="619"/>
    </row>
    <row r="295" spans="1:1">
      <c r="A295" s="619"/>
    </row>
    <row r="296" spans="1:1">
      <c r="A296" s="619"/>
    </row>
    <row r="297" spans="1:1">
      <c r="A297" s="619"/>
    </row>
    <row r="298" spans="1:1">
      <c r="A298" s="619"/>
    </row>
    <row r="299" spans="1:1">
      <c r="A299" s="619"/>
    </row>
    <row r="300" spans="1:1" s="617" customFormat="1">
      <c r="A300" s="619"/>
    </row>
    <row r="301" spans="1:1">
      <c r="A301" s="616"/>
    </row>
    <row r="302" spans="1:1">
      <c r="A302" s="616"/>
    </row>
    <row r="303" spans="1:1">
      <c r="A303" s="611"/>
    </row>
    <row r="304" spans="1:1">
      <c r="A304" s="610"/>
    </row>
    <row r="305" spans="1:1">
      <c r="A305" s="611"/>
    </row>
    <row r="306" spans="1:1">
      <c r="A306" s="611"/>
    </row>
    <row r="307" spans="1:1">
      <c r="A307" s="611"/>
    </row>
    <row r="308" spans="1:1">
      <c r="A308" s="612"/>
    </row>
    <row r="309" spans="1:1">
      <c r="A309" s="615"/>
    </row>
    <row r="310" spans="1:1">
      <c r="A310" s="622"/>
    </row>
    <row r="311" spans="1:1">
      <c r="A311" s="622"/>
    </row>
    <row r="312" spans="1:1">
      <c r="A312" s="622"/>
    </row>
    <row r="313" spans="1:1">
      <c r="A313" s="615"/>
    </row>
    <row r="314" spans="1:1">
      <c r="A314" s="623"/>
    </row>
    <row r="315" spans="1:1">
      <c r="A315" s="615"/>
    </row>
    <row r="316" spans="1:1">
      <c r="A316" s="615"/>
    </row>
    <row r="317" spans="1:1" s="617" customFormat="1">
      <c r="A317" s="220"/>
    </row>
    <row r="474" spans="3:3">
      <c r="C474" s="220">
        <v>0</v>
      </c>
    </row>
    <row r="475" spans="3:3">
      <c r="C475" s="220">
        <v>0</v>
      </c>
    </row>
  </sheetData>
  <customSheetViews>
    <customSheetView guid="{A548D9BF-F214-4557-A580-E91DD1CEBC4E}" fitToPage="1" printArea="1" state="hidden" showRuler="0">
      <selection activeCell="A11" sqref="A11"/>
      <pageMargins left="0" right="0" top="0" bottom="0" header="0" footer="0"/>
      <pageSetup paperSize="9" scale="92" orientation="portrait" r:id="rId1"/>
      <headerFooter alignWithMargins="0"/>
    </customSheetView>
    <customSheetView guid="{FA75CC5A-C39D-4AB1-B7E4-308BE16EBE6C}" fitToPage="1" printArea="1" showRuler="0">
      <pageMargins left="0" right="0" top="0" bottom="0" header="0" footer="0"/>
      <pageSetup paperSize="9" scale="92" orientation="portrait" r:id="rId2"/>
      <headerFooter alignWithMargins="0"/>
    </customSheetView>
  </customSheetViews>
  <phoneticPr fontId="9" type="noConversion"/>
  <pageMargins left="0.78740157480314965" right="0.78740157480314965" top="0.98425196850393704" bottom="0.98425196850393704" header="0.51181102362204722" footer="0.51181102362204722"/>
  <pageSetup paperSize="9" scale="92"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indexed="15"/>
    <pageSetUpPr autoPageBreaks="0" fitToPage="1"/>
  </sheetPr>
  <dimension ref="A1:BW638"/>
  <sheetViews>
    <sheetView showRuler="0" zoomScale="75" zoomScaleNormal="75" zoomScaleSheetLayoutView="75" workbookViewId="0">
      <selection activeCell="B1" sqref="B1"/>
    </sheetView>
  </sheetViews>
  <sheetFormatPr defaultColWidth="9.140625" defaultRowHeight="12.75"/>
  <cols>
    <col min="1" max="1" width="2.7109375" style="80" customWidth="1"/>
    <col min="2" max="2" width="42.7109375" style="80" customWidth="1"/>
    <col min="3" max="3" width="30.85546875" style="80" customWidth="1"/>
    <col min="4" max="5" width="10.7109375" style="80" customWidth="1"/>
    <col min="6" max="6" width="12.7109375" style="80" customWidth="1"/>
    <col min="7" max="7" width="10.7109375" style="80" customWidth="1"/>
    <col min="8" max="8" width="12.7109375" style="80" customWidth="1"/>
    <col min="9" max="9" width="10.7109375" style="80" customWidth="1"/>
    <col min="10" max="10" width="55.7109375" style="80" customWidth="1"/>
    <col min="11" max="11" width="2.7109375" style="80" customWidth="1"/>
    <col min="12" max="16" width="11.42578125" style="214" hidden="1" customWidth="1"/>
    <col min="17" max="75" width="11.42578125" style="214" customWidth="1"/>
    <col min="76" max="16384" width="9.140625" style="214"/>
  </cols>
  <sheetData>
    <row r="1" spans="1:11" ht="18">
      <c r="A1" s="213"/>
      <c r="B1" s="213" t="s">
        <v>119</v>
      </c>
      <c r="C1" s="213"/>
      <c r="D1" s="213"/>
      <c r="E1" s="213"/>
      <c r="F1" s="214"/>
      <c r="G1" s="214"/>
      <c r="H1" s="214"/>
      <c r="I1" s="214"/>
      <c r="J1" s="214"/>
      <c r="K1" s="214"/>
    </row>
    <row r="2" spans="1:11">
      <c r="A2" s="214"/>
      <c r="B2" s="214"/>
      <c r="C2" s="214"/>
      <c r="D2" s="214"/>
      <c r="E2" s="214"/>
      <c r="F2" s="214"/>
      <c r="G2" s="214"/>
      <c r="H2" s="214"/>
      <c r="I2" s="214"/>
      <c r="J2" s="214"/>
      <c r="K2" s="214"/>
    </row>
    <row r="3" spans="1:11">
      <c r="A3" s="214"/>
      <c r="B3" s="215" t="s">
        <v>13</v>
      </c>
      <c r="C3" s="215"/>
      <c r="D3" s="215"/>
      <c r="E3" s="215"/>
      <c r="F3" s="214"/>
      <c r="G3" s="214"/>
      <c r="H3" s="214"/>
      <c r="I3" s="214"/>
      <c r="J3" s="214"/>
      <c r="K3" s="214"/>
    </row>
    <row r="4" spans="1:11">
      <c r="A4" s="214"/>
      <c r="B4" s="214" t="s">
        <v>120</v>
      </c>
      <c r="C4" s="214"/>
      <c r="D4" s="214"/>
      <c r="E4" s="214"/>
      <c r="F4" s="214"/>
      <c r="G4" s="214"/>
      <c r="H4" s="214"/>
      <c r="I4" s="214"/>
      <c r="J4" s="214"/>
      <c r="K4" s="214"/>
    </row>
    <row r="5" spans="1:11">
      <c r="A5" s="214"/>
      <c r="B5" s="216" t="s">
        <v>121</v>
      </c>
      <c r="C5" s="221"/>
      <c r="D5" s="221"/>
      <c r="E5" s="221"/>
      <c r="F5" s="214"/>
      <c r="G5" s="214"/>
      <c r="H5" s="327"/>
      <c r="I5" s="214"/>
      <c r="J5" s="214"/>
      <c r="K5" s="214"/>
    </row>
    <row r="6" spans="1:11">
      <c r="A6" s="214"/>
      <c r="B6" s="216" t="s">
        <v>122</v>
      </c>
      <c r="C6" s="221"/>
      <c r="D6" s="221"/>
      <c r="E6" s="221"/>
      <c r="F6" s="214"/>
      <c r="G6" s="214"/>
      <c r="H6" s="327"/>
      <c r="I6" s="214"/>
      <c r="J6" s="214"/>
      <c r="K6" s="214"/>
    </row>
    <row r="7" spans="1:11">
      <c r="A7" s="214"/>
      <c r="B7" s="215" t="s">
        <v>15</v>
      </c>
      <c r="C7" s="214"/>
      <c r="D7" s="214"/>
      <c r="E7" s="214"/>
      <c r="F7" s="214"/>
      <c r="G7" s="214"/>
      <c r="H7" s="329"/>
      <c r="I7" s="214"/>
      <c r="J7" s="214"/>
      <c r="K7" s="214"/>
    </row>
    <row r="8" spans="1:11">
      <c r="A8" s="214"/>
      <c r="B8" s="323" t="s">
        <v>123</v>
      </c>
      <c r="C8" s="215"/>
      <c r="D8" s="215"/>
      <c r="E8" s="215"/>
      <c r="F8" s="214"/>
      <c r="G8" s="214"/>
      <c r="H8" s="556"/>
      <c r="I8" s="214"/>
      <c r="J8" s="214"/>
      <c r="K8" s="214"/>
    </row>
    <row r="9" spans="1:11">
      <c r="A9" s="214"/>
      <c r="B9" s="323" t="s">
        <v>124</v>
      </c>
      <c r="C9" s="324"/>
      <c r="D9" s="324"/>
      <c r="E9" s="324"/>
      <c r="F9" s="214"/>
      <c r="G9" s="214"/>
      <c r="H9" s="327"/>
      <c r="I9" s="214"/>
      <c r="J9" s="214"/>
      <c r="K9" s="214"/>
    </row>
    <row r="10" spans="1:11">
      <c r="A10" s="214"/>
      <c r="B10" s="323" t="s">
        <v>125</v>
      </c>
      <c r="C10" s="323"/>
      <c r="D10" s="218"/>
      <c r="E10" s="218"/>
      <c r="F10" s="214"/>
      <c r="G10" s="214"/>
      <c r="H10" s="214"/>
      <c r="I10" s="214"/>
      <c r="J10" s="325"/>
      <c r="K10" s="214"/>
    </row>
    <row r="11" spans="1:11">
      <c r="A11" s="214"/>
      <c r="B11" s="323" t="s">
        <v>126</v>
      </c>
      <c r="C11" s="326"/>
      <c r="D11" s="326"/>
      <c r="E11" s="326"/>
      <c r="F11" s="214"/>
      <c r="G11" s="214"/>
      <c r="H11" s="214"/>
      <c r="I11" s="214"/>
      <c r="J11" s="325"/>
      <c r="K11" s="214"/>
    </row>
    <row r="12" spans="1:11">
      <c r="A12" s="214"/>
      <c r="B12" s="214" t="s">
        <v>127</v>
      </c>
      <c r="C12" s="324"/>
      <c r="D12" s="324"/>
      <c r="E12" s="324"/>
      <c r="F12" s="214"/>
      <c r="G12" s="214"/>
      <c r="H12" s="214"/>
      <c r="I12" s="214"/>
      <c r="J12" s="325"/>
      <c r="K12" s="214"/>
    </row>
    <row r="13" spans="1:11">
      <c r="A13" s="214"/>
      <c r="B13" s="216" t="s">
        <v>34</v>
      </c>
      <c r="C13" s="326"/>
      <c r="D13" s="326"/>
      <c r="E13" s="326"/>
      <c r="F13" s="214"/>
      <c r="G13" s="214"/>
      <c r="H13" s="214"/>
      <c r="I13" s="214"/>
      <c r="J13" s="325"/>
      <c r="K13" s="214"/>
    </row>
    <row r="14" spans="1:11">
      <c r="A14" s="214"/>
      <c r="B14" s="597" t="s">
        <v>35</v>
      </c>
      <c r="C14" s="216"/>
      <c r="D14" s="216"/>
      <c r="E14" s="216"/>
      <c r="F14" s="214"/>
      <c r="G14" s="214"/>
      <c r="H14" s="214"/>
      <c r="I14" s="214"/>
      <c r="J14" s="328"/>
      <c r="K14" s="214"/>
    </row>
    <row r="15" spans="1:11">
      <c r="A15" s="214"/>
      <c r="B15" s="597" t="s">
        <v>36</v>
      </c>
      <c r="C15" s="324"/>
      <c r="D15" s="324"/>
      <c r="E15" s="324"/>
      <c r="F15" s="214"/>
      <c r="G15" s="214"/>
      <c r="H15" s="214"/>
      <c r="I15" s="214"/>
      <c r="J15" s="328"/>
      <c r="K15" s="214"/>
    </row>
    <row r="16" spans="1:11">
      <c r="A16" s="214"/>
      <c r="B16" s="597" t="s">
        <v>37</v>
      </c>
      <c r="C16" s="330"/>
      <c r="D16" s="330"/>
      <c r="E16" s="330"/>
      <c r="F16" s="214"/>
      <c r="G16" s="214"/>
      <c r="H16" s="214"/>
      <c r="I16" s="214"/>
      <c r="J16" s="331"/>
      <c r="K16" s="214"/>
    </row>
    <row r="17" spans="1:75">
      <c r="A17" s="214"/>
      <c r="B17" s="597" t="s">
        <v>38</v>
      </c>
      <c r="C17" s="332"/>
      <c r="D17" s="332"/>
      <c r="E17" s="332"/>
      <c r="F17" s="214"/>
      <c r="G17" s="214"/>
      <c r="H17" s="214"/>
      <c r="I17" s="214"/>
      <c r="J17" s="331"/>
      <c r="K17" s="214"/>
    </row>
    <row r="18" spans="1:75">
      <c r="A18" s="214"/>
      <c r="B18" s="597" t="s">
        <v>40</v>
      </c>
      <c r="C18" s="214"/>
      <c r="D18" s="214"/>
      <c r="E18" s="214"/>
      <c r="F18" s="214"/>
      <c r="G18" s="214"/>
      <c r="H18" s="214"/>
      <c r="I18" s="214"/>
      <c r="J18" s="214"/>
      <c r="K18" s="214"/>
    </row>
    <row r="19" spans="1:75">
      <c r="A19" s="214"/>
      <c r="B19" s="215" t="s">
        <v>41</v>
      </c>
      <c r="C19" s="214"/>
      <c r="D19" s="215"/>
      <c r="E19" s="215"/>
      <c r="F19" s="214"/>
      <c r="G19" s="214"/>
      <c r="H19" s="214"/>
      <c r="I19" s="214"/>
      <c r="J19" s="214"/>
      <c r="K19" s="214"/>
    </row>
    <row r="20" spans="1:75">
      <c r="A20" s="214"/>
      <c r="B20" s="258" t="s">
        <v>42</v>
      </c>
      <c r="C20" s="215"/>
      <c r="D20" s="673"/>
      <c r="E20" s="673"/>
      <c r="F20" s="214"/>
      <c r="G20" s="214"/>
      <c r="H20" s="214"/>
      <c r="I20" s="214"/>
      <c r="J20" s="214"/>
      <c r="K20" s="214"/>
    </row>
    <row r="21" spans="1:75">
      <c r="A21" s="214"/>
      <c r="B21" s="258"/>
      <c r="C21" s="673"/>
      <c r="D21" s="214"/>
      <c r="E21" s="214"/>
      <c r="F21" s="214"/>
      <c r="G21" s="214"/>
      <c r="H21" s="214"/>
      <c r="I21" s="214"/>
      <c r="J21" s="214"/>
      <c r="K21" s="214"/>
    </row>
    <row r="22" spans="1:75">
      <c r="A22" s="214"/>
      <c r="B22" s="215"/>
      <c r="D22" s="214"/>
      <c r="E22" s="214"/>
      <c r="F22" s="214"/>
      <c r="G22" s="214"/>
      <c r="H22" s="214"/>
      <c r="I22" s="214"/>
      <c r="J22" s="214"/>
      <c r="K22" s="214"/>
    </row>
    <row r="23" spans="1:75">
      <c r="A23" s="214"/>
      <c r="B23" s="674" t="s">
        <v>128</v>
      </c>
      <c r="C23" s="222" t="s">
        <v>129</v>
      </c>
      <c r="D23" s="214"/>
      <c r="E23" s="214"/>
      <c r="F23" s="214"/>
      <c r="G23" s="214"/>
      <c r="H23" s="214"/>
      <c r="I23" s="214"/>
      <c r="J23" s="214"/>
      <c r="K23" s="214"/>
    </row>
    <row r="24" spans="1:75">
      <c r="A24" s="214"/>
      <c r="B24" s="675" t="s">
        <v>130</v>
      </c>
      <c r="C24" s="676" t="s">
        <v>131</v>
      </c>
      <c r="D24" s="214"/>
      <c r="E24" s="214"/>
      <c r="F24" s="214"/>
      <c r="G24" s="214"/>
      <c r="H24" s="214"/>
      <c r="I24" s="214"/>
      <c r="J24" s="214"/>
      <c r="K24" s="214"/>
    </row>
    <row r="25" spans="1:75">
      <c r="A25" s="214"/>
      <c r="B25" s="677"/>
      <c r="C25" s="676"/>
      <c r="D25" s="214"/>
      <c r="E25" s="214"/>
      <c r="F25" s="214"/>
      <c r="G25" s="214"/>
      <c r="H25" s="214"/>
      <c r="I25" s="214"/>
      <c r="J25" s="214"/>
      <c r="K25" s="214"/>
    </row>
    <row r="26" spans="1:75">
      <c r="A26" s="214"/>
      <c r="B26" s="678" t="s">
        <v>132</v>
      </c>
      <c r="C26" s="676" t="s">
        <v>133</v>
      </c>
      <c r="D26" s="214"/>
      <c r="E26" s="214"/>
      <c r="F26" s="214"/>
      <c r="G26" s="214"/>
      <c r="H26" s="214"/>
      <c r="I26" s="214"/>
      <c r="J26" s="214"/>
      <c r="K26" s="214"/>
    </row>
    <row r="27" spans="1:75">
      <c r="A27" s="214"/>
      <c r="B27" s="679" t="s">
        <v>134</v>
      </c>
      <c r="C27" s="676" t="s">
        <v>135</v>
      </c>
      <c r="D27" s="214"/>
      <c r="E27" s="214"/>
      <c r="F27" s="214"/>
      <c r="G27" s="214"/>
      <c r="H27" s="214"/>
      <c r="I27" s="214"/>
      <c r="J27" s="214"/>
      <c r="K27" s="214"/>
    </row>
    <row r="28" spans="1:75">
      <c r="A28" s="214"/>
      <c r="B28" s="680" t="s">
        <v>136</v>
      </c>
      <c r="C28" s="676" t="s">
        <v>137</v>
      </c>
      <c r="D28" s="214"/>
      <c r="E28" s="214"/>
      <c r="F28" s="214"/>
      <c r="G28" s="214"/>
      <c r="H28" s="214"/>
      <c r="I28" s="214"/>
      <c r="J28" s="214"/>
      <c r="K28" s="214"/>
    </row>
    <row r="29" spans="1:75" ht="13.5" thickBot="1">
      <c r="A29" s="214"/>
      <c r="B29" s="214"/>
      <c r="C29" s="214"/>
      <c r="D29" s="214"/>
      <c r="E29" s="214"/>
      <c r="F29" s="214"/>
      <c r="G29" s="214"/>
      <c r="H29" s="214"/>
      <c r="I29" s="214"/>
      <c r="J29" s="214"/>
      <c r="K29" s="214"/>
    </row>
    <row r="30" spans="1:75" s="263" customFormat="1" ht="16.5" thickBot="1">
      <c r="A30" s="1156" t="s">
        <v>138</v>
      </c>
      <c r="B30" s="1157"/>
      <c r="C30" s="1157"/>
      <c r="D30" s="1157"/>
      <c r="E30" s="1157"/>
      <c r="F30" s="1157"/>
      <c r="G30" s="1157"/>
      <c r="H30" s="1157"/>
      <c r="I30" s="1157"/>
      <c r="J30" s="1157"/>
      <c r="K30" s="1158"/>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row>
    <row r="31" spans="1:75" s="231" customFormat="1" ht="12.75" hidden="1" customHeight="1">
      <c r="A31" s="227"/>
      <c r="B31" s="228" t="s">
        <v>139</v>
      </c>
      <c r="C31" s="228"/>
      <c r="D31" s="228"/>
      <c r="E31" s="228"/>
      <c r="F31" s="228"/>
      <c r="G31" s="228"/>
      <c r="H31" s="229"/>
      <c r="I31" s="229"/>
      <c r="J31" s="229"/>
      <c r="K31" s="230"/>
    </row>
    <row r="32" spans="1:75" s="235" customFormat="1" ht="12.75" hidden="1" customHeight="1">
      <c r="A32" s="681"/>
      <c r="B32" s="333"/>
      <c r="C32" s="333"/>
      <c r="D32" s="352"/>
      <c r="E32" s="239"/>
      <c r="F32" s="239"/>
      <c r="G32" s="51"/>
      <c r="H32" s="51"/>
      <c r="I32" s="51"/>
      <c r="J32" s="51"/>
      <c r="K32" s="682"/>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4"/>
      <c r="BU32" s="334"/>
      <c r="BV32" s="334"/>
      <c r="BW32" s="334"/>
    </row>
    <row r="33" spans="1:75" s="235" customFormat="1" ht="12.75" hidden="1" customHeight="1">
      <c r="A33" s="681"/>
      <c r="B33" s="656"/>
      <c r="C33" s="431" t="s">
        <v>140</v>
      </c>
      <c r="D33" s="432"/>
      <c r="E33" s="239"/>
      <c r="F33" s="433" t="s">
        <v>141</v>
      </c>
      <c r="G33" s="335"/>
      <c r="H33" s="336"/>
      <c r="I33" s="51"/>
      <c r="J33" s="51"/>
      <c r="K33" s="682"/>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4"/>
      <c r="BU33" s="334"/>
      <c r="BV33" s="334"/>
      <c r="BW33" s="334"/>
    </row>
    <row r="34" spans="1:75" s="235" customFormat="1" ht="12.75" hidden="1" customHeight="1">
      <c r="A34" s="681"/>
      <c r="B34" s="656"/>
      <c r="C34" s="84">
        <v>6</v>
      </c>
      <c r="D34" s="683"/>
      <c r="E34" s="51"/>
      <c r="F34" s="414" t="s">
        <v>142</v>
      </c>
      <c r="G34" s="656"/>
      <c r="H34" s="336" t="s">
        <v>143</v>
      </c>
      <c r="I34" s="684"/>
      <c r="J34" s="684"/>
      <c r="K34" s="682"/>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4"/>
      <c r="BU34" s="334"/>
      <c r="BV34" s="334"/>
      <c r="BW34" s="334"/>
    </row>
    <row r="35" spans="1:75" s="235" customFormat="1" ht="12.75" hidden="1" customHeight="1">
      <c r="A35" s="681"/>
      <c r="B35" s="656"/>
      <c r="C35" s="51" t="s">
        <v>144</v>
      </c>
      <c r="D35" s="683"/>
      <c r="E35" s="51"/>
      <c r="F35" s="414" t="s">
        <v>145</v>
      </c>
      <c r="G35" s="656"/>
      <c r="H35" s="336" t="s">
        <v>146</v>
      </c>
      <c r="I35" s="684"/>
      <c r="J35" s="684"/>
      <c r="K35" s="682"/>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row>
    <row r="36" spans="1:75" s="235" customFormat="1" ht="12.75" hidden="1" customHeight="1">
      <c r="A36" s="681"/>
      <c r="B36" s="656"/>
      <c r="C36" s="578" t="s">
        <v>147</v>
      </c>
      <c r="D36" s="683"/>
      <c r="E36" s="51"/>
      <c r="F36" s="335" t="s">
        <v>148</v>
      </c>
      <c r="G36" s="656"/>
      <c r="H36" s="336" t="s">
        <v>149</v>
      </c>
      <c r="I36" s="684"/>
      <c r="J36" s="415"/>
      <c r="K36" s="682"/>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row>
    <row r="37" spans="1:75" s="235" customFormat="1" ht="12.75" hidden="1" customHeight="1">
      <c r="A37" s="681"/>
      <c r="B37" s="656"/>
      <c r="C37" s="441">
        <v>6</v>
      </c>
      <c r="D37" s="683"/>
      <c r="E37" s="51"/>
      <c r="F37" s="335" t="s">
        <v>150</v>
      </c>
      <c r="G37" s="656"/>
      <c r="H37" s="336" t="s">
        <v>151</v>
      </c>
      <c r="I37" s="684"/>
      <c r="J37" s="415"/>
      <c r="K37" s="682"/>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row>
    <row r="38" spans="1:75" s="235" customFormat="1" ht="12.75" hidden="1" customHeight="1">
      <c r="A38" s="681"/>
      <c r="B38" s="656"/>
      <c r="C38" s="51" t="s">
        <v>144</v>
      </c>
      <c r="D38" s="683"/>
      <c r="E38" s="51"/>
      <c r="F38" s="335" t="s">
        <v>152</v>
      </c>
      <c r="G38" s="656"/>
      <c r="H38" s="336" t="s">
        <v>153</v>
      </c>
      <c r="I38" s="684"/>
      <c r="J38" s="684"/>
      <c r="K38" s="682"/>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4"/>
      <c r="BW38" s="334"/>
    </row>
    <row r="39" spans="1:75" s="235" customFormat="1" ht="12.75" hidden="1" customHeight="1">
      <c r="A39" s="681"/>
      <c r="B39" s="656"/>
      <c r="C39" s="51"/>
      <c r="D39" s="683"/>
      <c r="E39" s="51"/>
      <c r="F39" s="335" t="s">
        <v>154</v>
      </c>
      <c r="G39" s="656"/>
      <c r="H39" s="336" t="s">
        <v>151</v>
      </c>
      <c r="I39" s="684"/>
      <c r="J39" s="684"/>
      <c r="K39" s="682"/>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row>
    <row r="40" spans="1:75" s="235" customFormat="1" ht="12.75" hidden="1" customHeight="1">
      <c r="A40" s="412"/>
      <c r="B40" s="685"/>
      <c r="C40" s="434" t="s">
        <v>155</v>
      </c>
      <c r="D40" s="686"/>
      <c r="E40" s="402"/>
      <c r="F40" s="335" t="s">
        <v>156</v>
      </c>
      <c r="G40" s="685"/>
      <c r="H40" s="415"/>
      <c r="I40" s="687"/>
      <c r="J40" s="687"/>
      <c r="K40" s="416"/>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4"/>
      <c r="BW40" s="334"/>
    </row>
    <row r="41" spans="1:75" s="235" customFormat="1" ht="12.75" hidden="1" customHeight="1">
      <c r="A41" s="412"/>
      <c r="B41" s="685"/>
      <c r="C41" s="636">
        <v>1</v>
      </c>
      <c r="D41" s="686"/>
      <c r="E41" s="402"/>
      <c r="F41" s="414" t="s">
        <v>157</v>
      </c>
      <c r="G41" s="685"/>
      <c r="H41" s="415" t="s">
        <v>158</v>
      </c>
      <c r="I41" s="687"/>
      <c r="J41" s="687"/>
      <c r="K41" s="416"/>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row>
    <row r="42" spans="1:75" s="235" customFormat="1" ht="12.75" hidden="1" customHeight="1">
      <c r="A42" s="412"/>
      <c r="B42" s="685"/>
      <c r="C42" s="402" t="s">
        <v>159</v>
      </c>
      <c r="D42" s="686"/>
      <c r="E42" s="402"/>
      <c r="F42" s="414" t="s">
        <v>160</v>
      </c>
      <c r="G42" s="685"/>
      <c r="H42" s="415" t="s">
        <v>158</v>
      </c>
      <c r="I42" s="687"/>
      <c r="J42" s="687"/>
      <c r="K42" s="416"/>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4"/>
      <c r="BW42" s="334"/>
    </row>
    <row r="43" spans="1:75" s="235" customFormat="1" ht="12.75" hidden="1" customHeight="1">
      <c r="A43" s="412"/>
      <c r="B43" s="685"/>
      <c r="C43" s="434"/>
      <c r="D43" s="686"/>
      <c r="E43" s="402"/>
      <c r="F43" s="414" t="s">
        <v>161</v>
      </c>
      <c r="G43" s="685"/>
      <c r="H43" s="415" t="s">
        <v>151</v>
      </c>
      <c r="I43" s="687"/>
      <c r="J43" s="687"/>
      <c r="K43" s="416"/>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row>
    <row r="44" spans="1:75" s="235" customFormat="1" ht="12.75" hidden="1" customHeight="1">
      <c r="A44" s="412"/>
      <c r="B44" s="685"/>
      <c r="C44" s="402"/>
      <c r="D44" s="686"/>
      <c r="E44" s="402"/>
      <c r="F44" s="414" t="s">
        <v>162</v>
      </c>
      <c r="G44" s="685"/>
      <c r="H44" s="415" t="s">
        <v>151</v>
      </c>
      <c r="I44" s="687"/>
      <c r="J44" s="687"/>
      <c r="K44" s="416"/>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row>
    <row r="45" spans="1:75" s="235" customFormat="1" ht="12.75" hidden="1" customHeight="1">
      <c r="A45" s="412"/>
      <c r="B45" s="685"/>
      <c r="C45" s="402"/>
      <c r="D45" s="686"/>
      <c r="E45" s="402"/>
      <c r="F45" s="414" t="s">
        <v>163</v>
      </c>
      <c r="G45" s="685"/>
      <c r="H45" s="415" t="s">
        <v>151</v>
      </c>
      <c r="I45" s="687"/>
      <c r="J45" s="687"/>
      <c r="K45" s="416"/>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c r="BW45" s="334"/>
    </row>
    <row r="46" spans="1:75" s="235" customFormat="1" ht="12.75" hidden="1" customHeight="1">
      <c r="A46" s="412"/>
      <c r="B46" s="685"/>
      <c r="C46" s="685"/>
      <c r="D46" s="686"/>
      <c r="E46" s="402"/>
      <c r="F46" s="414" t="s">
        <v>164</v>
      </c>
      <c r="G46" s="685"/>
      <c r="H46" s="415">
        <v>70</v>
      </c>
      <c r="I46" s="415"/>
      <c r="J46" s="402"/>
      <c r="K46" s="416"/>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row>
    <row r="47" spans="1:75" s="235" customFormat="1" ht="12.75" hidden="1" customHeight="1">
      <c r="A47" s="412"/>
      <c r="B47" s="685"/>
      <c r="C47" s="662" t="s">
        <v>165</v>
      </c>
      <c r="D47" s="686"/>
      <c r="E47" s="402"/>
      <c r="F47" s="414" t="s">
        <v>166</v>
      </c>
      <c r="G47" s="414"/>
      <c r="H47" s="415" t="s">
        <v>167</v>
      </c>
      <c r="I47" s="415"/>
      <c r="J47" s="402"/>
      <c r="K47" s="416"/>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row>
    <row r="48" spans="1:75" s="235" customFormat="1" ht="12.75" hidden="1" customHeight="1">
      <c r="A48" s="412"/>
      <c r="B48" s="685"/>
      <c r="C48" s="402" t="s">
        <v>159</v>
      </c>
      <c r="D48" s="686"/>
      <c r="E48" s="402"/>
      <c r="F48" s="414" t="s">
        <v>168</v>
      </c>
      <c r="G48" s="414"/>
      <c r="H48" s="415">
        <v>70</v>
      </c>
      <c r="I48" s="687"/>
      <c r="J48" s="687"/>
      <c r="K48" s="416"/>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row>
    <row r="49" spans="1:75" s="235" customFormat="1" ht="12.75" hidden="1" customHeight="1">
      <c r="A49" s="412"/>
      <c r="B49" s="685"/>
      <c r="C49" s="402" t="s">
        <v>169</v>
      </c>
      <c r="D49" s="686"/>
      <c r="E49" s="402"/>
      <c r="F49" s="414" t="s">
        <v>170</v>
      </c>
      <c r="G49" s="414"/>
      <c r="H49" s="415">
        <v>7</v>
      </c>
      <c r="I49" s="687"/>
      <c r="J49" s="687"/>
      <c r="K49" s="416"/>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row>
    <row r="50" spans="1:75" s="235" customFormat="1" ht="12.75" hidden="1" customHeight="1">
      <c r="A50" s="412"/>
      <c r="B50" s="685"/>
      <c r="C50" s="402" t="s">
        <v>151</v>
      </c>
      <c r="D50" s="686"/>
      <c r="E50" s="402"/>
      <c r="F50" s="414" t="s">
        <v>171</v>
      </c>
      <c r="G50" s="414"/>
      <c r="H50" s="415">
        <v>0</v>
      </c>
      <c r="I50" s="687"/>
      <c r="J50" s="687"/>
      <c r="K50" s="416"/>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row>
    <row r="51" spans="1:75" s="235" customFormat="1" ht="12.75" hidden="1" customHeight="1">
      <c r="A51" s="412"/>
      <c r="B51" s="685"/>
      <c r="C51" s="402" t="s">
        <v>151</v>
      </c>
      <c r="D51" s="688"/>
      <c r="E51" s="402"/>
      <c r="F51" s="414" t="s">
        <v>172</v>
      </c>
      <c r="G51" s="689"/>
      <c r="H51" s="415" t="s">
        <v>151</v>
      </c>
      <c r="I51" s="402"/>
      <c r="J51" s="402"/>
      <c r="K51" s="416"/>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row>
    <row r="52" spans="1:75" s="235" customFormat="1" ht="12.75" hidden="1" customHeight="1">
      <c r="A52" s="412"/>
      <c r="B52" s="685"/>
      <c r="C52" s="402" t="s">
        <v>151</v>
      </c>
      <c r="D52" s="688"/>
      <c r="E52" s="402"/>
      <c r="F52" s="414" t="s">
        <v>173</v>
      </c>
      <c r="G52" s="402"/>
      <c r="H52" s="415">
        <v>0</v>
      </c>
      <c r="I52" s="402"/>
      <c r="J52" s="402"/>
      <c r="K52" s="416"/>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row>
    <row r="53" spans="1:75" s="235" customFormat="1" ht="12.75" hidden="1" customHeight="1">
      <c r="A53" s="412"/>
      <c r="B53" s="685"/>
      <c r="C53" s="402" t="s">
        <v>151</v>
      </c>
      <c r="D53" s="688"/>
      <c r="E53" s="402"/>
      <c r="F53" s="414" t="s">
        <v>174</v>
      </c>
      <c r="G53" s="685"/>
      <c r="H53" s="415" t="s">
        <v>151</v>
      </c>
      <c r="I53" s="685"/>
      <c r="J53" s="402"/>
      <c r="K53" s="416"/>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row>
    <row r="54" spans="1:75" ht="12.75" hidden="1" customHeight="1">
      <c r="A54" s="273"/>
      <c r="B54" s="286"/>
      <c r="C54" s="402" t="s">
        <v>151</v>
      </c>
      <c r="D54" s="686"/>
      <c r="E54" s="402"/>
      <c r="F54" s="573"/>
      <c r="G54" s="571"/>
      <c r="H54" s="572"/>
      <c r="I54" s="571"/>
      <c r="J54" s="571"/>
      <c r="K54" s="274"/>
    </row>
    <row r="55" spans="1:75" ht="12.75" hidden="1" customHeight="1">
      <c r="A55" s="273"/>
      <c r="B55" s="286"/>
      <c r="C55" s="402" t="s">
        <v>151</v>
      </c>
      <c r="D55" s="686"/>
      <c r="E55" s="402"/>
      <c r="F55" s="573"/>
      <c r="G55" s="571"/>
      <c r="H55" s="572"/>
      <c r="I55" s="571"/>
      <c r="J55" s="402"/>
      <c r="K55" s="274"/>
    </row>
    <row r="56" spans="1:75" ht="12.75" hidden="1" customHeight="1">
      <c r="A56" s="273"/>
      <c r="B56" s="286"/>
      <c r="C56" s="402" t="s">
        <v>151</v>
      </c>
      <c r="D56" s="686"/>
      <c r="E56" s="402"/>
      <c r="F56" s="573"/>
      <c r="G56" s="571"/>
      <c r="H56" s="572"/>
      <c r="I56" s="571"/>
      <c r="J56" s="687"/>
      <c r="K56" s="274"/>
    </row>
    <row r="57" spans="1:75" ht="12.75" hidden="1" customHeight="1">
      <c r="A57" s="273"/>
      <c r="B57" s="286"/>
      <c r="C57" s="426" t="s">
        <v>151</v>
      </c>
      <c r="D57" s="686"/>
      <c r="E57" s="402"/>
      <c r="F57" s="437" t="s">
        <v>175</v>
      </c>
      <c r="G57" s="571"/>
      <c r="H57" s="572"/>
      <c r="I57" s="571"/>
      <c r="J57" s="687"/>
      <c r="K57" s="274"/>
    </row>
    <row r="58" spans="1:75" ht="12.75" hidden="1" customHeight="1">
      <c r="A58" s="273"/>
      <c r="B58" s="286"/>
      <c r="C58" s="426" t="s">
        <v>151</v>
      </c>
      <c r="D58" s="686"/>
      <c r="E58" s="402"/>
      <c r="F58" s="573" t="s">
        <v>176</v>
      </c>
      <c r="G58" s="571"/>
      <c r="H58" s="572">
        <v>1</v>
      </c>
      <c r="I58" s="571"/>
      <c r="J58" s="687"/>
      <c r="K58" s="274"/>
    </row>
    <row r="59" spans="1:75" ht="12.75" hidden="1" customHeight="1">
      <c r="A59" s="273"/>
      <c r="B59" s="286"/>
      <c r="C59" s="426" t="s">
        <v>151</v>
      </c>
      <c r="D59" s="686"/>
      <c r="E59" s="402"/>
      <c r="F59" s="402"/>
      <c r="G59" s="571"/>
      <c r="H59" s="572"/>
      <c r="I59" s="571"/>
      <c r="J59" s="402"/>
      <c r="K59" s="274"/>
    </row>
    <row r="60" spans="1:75" ht="12.75" hidden="1" customHeight="1">
      <c r="A60" s="273"/>
      <c r="B60" s="286"/>
      <c r="C60" s="426" t="s">
        <v>151</v>
      </c>
      <c r="D60" s="686"/>
      <c r="E60" s="402"/>
      <c r="F60" s="437"/>
      <c r="G60" s="571"/>
      <c r="H60" s="572"/>
      <c r="I60" s="571"/>
      <c r="J60" s="402"/>
      <c r="K60" s="274"/>
    </row>
    <row r="61" spans="1:75" ht="12.75" hidden="1" customHeight="1">
      <c r="A61" s="273"/>
      <c r="B61" s="286"/>
      <c r="C61" s="426" t="s">
        <v>151</v>
      </c>
      <c r="D61" s="686"/>
      <c r="E61" s="402"/>
      <c r="F61" s="462" t="s">
        <v>177</v>
      </c>
      <c r="G61" s="571"/>
      <c r="H61" s="402"/>
      <c r="I61" s="571"/>
      <c r="J61" s="402"/>
      <c r="K61" s="274"/>
    </row>
    <row r="62" spans="1:75" ht="12.75" hidden="1" customHeight="1">
      <c r="A62" s="273"/>
      <c r="B62" s="286"/>
      <c r="C62" s="426" t="s">
        <v>151</v>
      </c>
      <c r="D62" s="686"/>
      <c r="E62" s="402"/>
      <c r="F62" s="414" t="s">
        <v>178</v>
      </c>
      <c r="G62" s="571"/>
      <c r="H62" s="415">
        <v>0</v>
      </c>
      <c r="I62" s="571"/>
      <c r="J62" s="402"/>
      <c r="K62" s="274"/>
    </row>
    <row r="63" spans="1:75" ht="12.75" hidden="1" customHeight="1">
      <c r="A63" s="273"/>
      <c r="B63" s="286"/>
      <c r="C63" s="426" t="s">
        <v>151</v>
      </c>
      <c r="D63" s="686"/>
      <c r="E63" s="402"/>
      <c r="F63" s="414" t="s">
        <v>179</v>
      </c>
      <c r="G63" s="571"/>
      <c r="H63" s="415">
        <v>0</v>
      </c>
      <c r="I63" s="571"/>
      <c r="J63" s="571"/>
      <c r="K63" s="274"/>
    </row>
    <row r="64" spans="1:75" ht="12.75" hidden="1" customHeight="1">
      <c r="A64" s="273"/>
      <c r="B64" s="286"/>
      <c r="C64" s="426" t="s">
        <v>151</v>
      </c>
      <c r="D64" s="686"/>
      <c r="E64" s="402"/>
      <c r="F64" s="414" t="s">
        <v>180</v>
      </c>
      <c r="G64" s="571"/>
      <c r="H64" s="415">
        <v>0</v>
      </c>
      <c r="I64" s="402"/>
      <c r="J64" s="571"/>
      <c r="K64" s="274"/>
    </row>
    <row r="65" spans="1:11" ht="12.75" hidden="1" customHeight="1">
      <c r="A65" s="273"/>
      <c r="B65" s="286"/>
      <c r="C65" s="426" t="s">
        <v>151</v>
      </c>
      <c r="D65" s="686"/>
      <c r="E65" s="402"/>
      <c r="F65" s="573" t="s">
        <v>181</v>
      </c>
      <c r="G65" s="572"/>
      <c r="H65" s="572" t="b">
        <v>1</v>
      </c>
      <c r="I65" s="402"/>
      <c r="J65" s="571"/>
      <c r="K65" s="274"/>
    </row>
    <row r="66" spans="1:11" ht="12.75" hidden="1" customHeight="1">
      <c r="A66" s="273"/>
      <c r="B66" s="286"/>
      <c r="C66" s="426" t="s">
        <v>151</v>
      </c>
      <c r="D66" s="686"/>
      <c r="E66" s="402"/>
      <c r="F66" s="414"/>
      <c r="G66" s="571"/>
      <c r="H66" s="415"/>
      <c r="I66" s="402"/>
      <c r="J66" s="571"/>
      <c r="K66" s="274"/>
    </row>
    <row r="67" spans="1:11" ht="12.75" hidden="1" customHeight="1">
      <c r="A67" s="273"/>
      <c r="B67" s="286"/>
      <c r="C67" s="426" t="s">
        <v>151</v>
      </c>
      <c r="D67" s="686"/>
      <c r="E67" s="402"/>
      <c r="F67" s="414"/>
      <c r="G67" s="571"/>
      <c r="H67" s="415"/>
      <c r="I67" s="402"/>
      <c r="J67" s="571"/>
      <c r="K67" s="274"/>
    </row>
    <row r="68" spans="1:11" ht="12.75" hidden="1" customHeight="1">
      <c r="A68" s="273"/>
      <c r="B68" s="286"/>
      <c r="C68" s="426" t="s">
        <v>151</v>
      </c>
      <c r="D68" s="686"/>
      <c r="E68" s="402"/>
      <c r="F68" s="437" t="s">
        <v>182</v>
      </c>
      <c r="G68" s="571"/>
      <c r="H68" s="571"/>
      <c r="I68" s="571"/>
      <c r="J68" s="571"/>
      <c r="K68" s="274"/>
    </row>
    <row r="69" spans="1:11" ht="12.75" hidden="1" customHeight="1">
      <c r="A69" s="273"/>
      <c r="B69" s="286"/>
      <c r="C69" s="426" t="s">
        <v>151</v>
      </c>
      <c r="D69" s="686"/>
      <c r="E69" s="402"/>
      <c r="F69" s="573" t="s">
        <v>183</v>
      </c>
      <c r="G69" s="571"/>
      <c r="H69" s="415">
        <v>0</v>
      </c>
      <c r="I69" s="571"/>
      <c r="J69" s="571"/>
      <c r="K69" s="274"/>
    </row>
    <row r="70" spans="1:11" ht="12.75" hidden="1" customHeight="1">
      <c r="A70" s="273"/>
      <c r="B70" s="286"/>
      <c r="C70" s="426" t="s">
        <v>151</v>
      </c>
      <c r="D70" s="686"/>
      <c r="E70" s="402"/>
      <c r="F70" s="573" t="s">
        <v>184</v>
      </c>
      <c r="G70" s="571"/>
      <c r="H70" s="572" t="b">
        <v>1</v>
      </c>
      <c r="I70" s="571"/>
      <c r="J70" s="571"/>
      <c r="K70" s="274"/>
    </row>
    <row r="71" spans="1:11" ht="12.75" hidden="1" customHeight="1">
      <c r="A71" s="273"/>
      <c r="B71" s="286"/>
      <c r="C71" s="426" t="s">
        <v>151</v>
      </c>
      <c r="D71" s="686"/>
      <c r="E71" s="402"/>
      <c r="F71" s="573" t="s">
        <v>185</v>
      </c>
      <c r="G71" s="571"/>
      <c r="H71" s="572" t="b">
        <v>0</v>
      </c>
      <c r="I71" s="571"/>
      <c r="J71" s="571"/>
      <c r="K71" s="274"/>
    </row>
    <row r="72" spans="1:11" ht="12.75" hidden="1" customHeight="1">
      <c r="A72" s="273"/>
      <c r="B72" s="286"/>
      <c r="C72" s="426" t="s">
        <v>151</v>
      </c>
      <c r="D72" s="686"/>
      <c r="E72" s="402"/>
      <c r="F72" s="573" t="s">
        <v>186</v>
      </c>
      <c r="G72" s="571"/>
      <c r="H72" s="572">
        <v>0</v>
      </c>
      <c r="I72" s="571"/>
      <c r="J72" s="571"/>
      <c r="K72" s="274"/>
    </row>
    <row r="73" spans="1:11" ht="12.75" hidden="1" customHeight="1">
      <c r="A73" s="273"/>
      <c r="B73" s="286"/>
      <c r="C73" s="426" t="s">
        <v>151</v>
      </c>
      <c r="D73" s="686"/>
      <c r="E73" s="402"/>
      <c r="F73" s="573" t="s">
        <v>187</v>
      </c>
      <c r="G73" s="571"/>
      <c r="H73" s="572">
        <v>0</v>
      </c>
      <c r="I73" s="571"/>
      <c r="J73" s="571"/>
      <c r="K73" s="274"/>
    </row>
    <row r="74" spans="1:11" ht="12.75" hidden="1" customHeight="1">
      <c r="A74" s="273"/>
      <c r="B74" s="286"/>
      <c r="C74" s="426"/>
      <c r="D74" s="686"/>
      <c r="E74" s="402"/>
      <c r="F74" s="573"/>
      <c r="G74" s="571"/>
      <c r="H74" s="572"/>
      <c r="I74" s="690"/>
      <c r="J74" s="690"/>
      <c r="K74" s="274"/>
    </row>
    <row r="75" spans="1:11" ht="12.75" customHeight="1">
      <c r="A75" s="224"/>
      <c r="B75" s="214"/>
      <c r="C75" s="316"/>
      <c r="D75" s="691"/>
      <c r="E75" s="158"/>
      <c r="K75" s="226"/>
    </row>
    <row r="76" spans="1:11" ht="45" customHeight="1">
      <c r="A76" s="224"/>
      <c r="B76" s="214"/>
      <c r="C76" s="316"/>
      <c r="E76" s="158"/>
      <c r="G76" s="692"/>
      <c r="K76" s="226"/>
    </row>
    <row r="77" spans="1:11" ht="13.5" thickBot="1">
      <c r="A77" s="224"/>
      <c r="B77" s="214"/>
      <c r="C77" s="214"/>
      <c r="D77" s="214"/>
      <c r="E77" s="214"/>
      <c r="F77" s="214"/>
      <c r="G77" s="214"/>
      <c r="H77" s="214"/>
      <c r="I77" s="214"/>
      <c r="J77" s="214"/>
      <c r="K77" s="226"/>
    </row>
    <row r="78" spans="1:11" ht="39.75" customHeight="1" thickBot="1">
      <c r="A78" s="224"/>
      <c r="B78" s="248" t="s">
        <v>138</v>
      </c>
      <c r="C78" s="661"/>
      <c r="D78" s="337"/>
      <c r="E78" s="338"/>
      <c r="F78" s="339"/>
      <c r="G78" s="339"/>
      <c r="H78" s="339"/>
      <c r="I78" s="339"/>
      <c r="J78" s="339"/>
      <c r="K78" s="340"/>
    </row>
    <row r="79" spans="1:11" ht="39.75" customHeight="1" thickBot="1">
      <c r="A79" s="224"/>
      <c r="B79" s="250"/>
      <c r="C79" s="250"/>
      <c r="D79" s="337"/>
      <c r="E79" s="338"/>
      <c r="F79" s="339"/>
      <c r="G79" s="339"/>
      <c r="H79" s="339"/>
      <c r="I79" s="339"/>
      <c r="J79" s="339"/>
      <c r="K79" s="340"/>
    </row>
    <row r="80" spans="1:11" ht="30" customHeight="1">
      <c r="A80" s="224"/>
      <c r="B80" s="214"/>
      <c r="C80" s="214"/>
      <c r="D80" s="214"/>
      <c r="E80" s="214"/>
      <c r="F80" s="214"/>
      <c r="G80" s="214"/>
      <c r="H80" s="214"/>
      <c r="I80" s="214"/>
      <c r="J80" s="214"/>
      <c r="K80" s="226"/>
    </row>
    <row r="81" spans="1:11">
      <c r="A81" s="224"/>
      <c r="B81" s="551" t="s">
        <v>188</v>
      </c>
      <c r="C81" s="341"/>
      <c r="D81" s="342"/>
      <c r="E81" s="342"/>
      <c r="F81" s="342"/>
      <c r="G81" s="342"/>
      <c r="H81" s="342"/>
      <c r="I81" s="342"/>
      <c r="J81" s="342"/>
      <c r="K81" s="226"/>
    </row>
    <row r="82" spans="1:11">
      <c r="A82" s="224"/>
      <c r="B82" s="342" t="s">
        <v>189</v>
      </c>
      <c r="C82" s="343" t="s">
        <v>159</v>
      </c>
      <c r="D82" s="342"/>
      <c r="E82" s="342"/>
      <c r="F82" s="342"/>
      <c r="G82" s="342"/>
      <c r="H82" s="342"/>
      <c r="I82" s="342"/>
      <c r="J82" s="342"/>
      <c r="K82" s="226"/>
    </row>
    <row r="83" spans="1:11">
      <c r="A83" s="224"/>
      <c r="B83" s="344" t="s">
        <v>190</v>
      </c>
      <c r="C83" s="342" t="s">
        <v>146</v>
      </c>
      <c r="D83" s="345"/>
      <c r="E83" s="342"/>
      <c r="F83" s="342"/>
      <c r="G83" s="342"/>
      <c r="H83" s="342"/>
      <c r="I83" s="342"/>
      <c r="J83" s="342"/>
      <c r="K83" s="226"/>
    </row>
    <row r="84" spans="1:11">
      <c r="A84" s="224"/>
      <c r="B84" s="344" t="s">
        <v>191</v>
      </c>
      <c r="C84" s="342" t="s">
        <v>143</v>
      </c>
      <c r="D84" s="342"/>
      <c r="E84" s="342"/>
      <c r="F84" s="342"/>
      <c r="G84" s="342"/>
      <c r="H84" s="342"/>
      <c r="I84" s="342"/>
      <c r="J84" s="342"/>
      <c r="K84" s="226"/>
    </row>
    <row r="85" spans="1:11">
      <c r="A85" s="346"/>
      <c r="B85" s="342" t="s">
        <v>192</v>
      </c>
      <c r="C85" s="343" t="s">
        <v>149</v>
      </c>
      <c r="D85" s="345"/>
      <c r="E85" s="347"/>
      <c r="F85" s="342"/>
      <c r="G85" s="342"/>
      <c r="H85" s="342"/>
      <c r="I85" s="342"/>
      <c r="J85" s="342"/>
      <c r="K85" s="349"/>
    </row>
    <row r="86" spans="1:11">
      <c r="A86" s="346"/>
      <c r="B86" s="342" t="s">
        <v>193</v>
      </c>
      <c r="C86" s="343" t="s">
        <v>153</v>
      </c>
      <c r="D86" s="345"/>
      <c r="E86" s="347"/>
      <c r="F86" s="342"/>
      <c r="G86" s="342"/>
      <c r="H86" s="342"/>
      <c r="I86" s="342"/>
      <c r="J86" s="342"/>
      <c r="K86" s="349"/>
    </row>
    <row r="87" spans="1:11">
      <c r="A87" s="346"/>
      <c r="B87" s="343" t="s">
        <v>194</v>
      </c>
      <c r="C87" s="347" t="s">
        <v>167</v>
      </c>
      <c r="D87" s="345"/>
      <c r="E87" s="342"/>
      <c r="F87" s="342"/>
      <c r="G87" s="342"/>
      <c r="H87" s="342"/>
      <c r="I87" s="342"/>
      <c r="J87" s="342"/>
      <c r="K87" s="349"/>
    </row>
    <row r="88" spans="1:11">
      <c r="A88" s="346"/>
      <c r="B88" s="343" t="s">
        <v>195</v>
      </c>
      <c r="C88" s="347" t="s">
        <v>196</v>
      </c>
      <c r="D88" s="345">
        <v>70</v>
      </c>
      <c r="E88" s="342" t="s">
        <v>197</v>
      </c>
      <c r="F88" s="342"/>
      <c r="G88" s="342"/>
      <c r="H88" s="342"/>
      <c r="I88" s="342"/>
      <c r="J88" s="342"/>
      <c r="K88" s="349"/>
    </row>
    <row r="89" spans="1:11">
      <c r="A89" s="346"/>
      <c r="B89" s="343" t="s">
        <v>198</v>
      </c>
      <c r="C89" s="347" t="s">
        <v>199</v>
      </c>
      <c r="D89" s="345">
        <v>7</v>
      </c>
      <c r="E89" s="342" t="s">
        <v>200</v>
      </c>
      <c r="F89" s="342"/>
      <c r="G89" s="342"/>
      <c r="H89" s="342"/>
      <c r="I89" s="342"/>
      <c r="J89" s="342"/>
      <c r="K89" s="349"/>
    </row>
    <row r="90" spans="1:11">
      <c r="A90" s="346"/>
      <c r="B90" s="342" t="s">
        <v>201</v>
      </c>
      <c r="C90" s="347" t="s">
        <v>196</v>
      </c>
      <c r="D90" s="345">
        <v>70</v>
      </c>
      <c r="E90" s="342" t="s">
        <v>197</v>
      </c>
      <c r="F90" s="342"/>
      <c r="G90" s="342"/>
      <c r="H90" s="342"/>
      <c r="I90" s="342"/>
      <c r="J90" s="342"/>
      <c r="K90" s="349"/>
    </row>
    <row r="91" spans="1:11">
      <c r="A91" s="346"/>
      <c r="C91" s="326"/>
      <c r="D91" s="350"/>
      <c r="F91" s="348"/>
      <c r="K91" s="349"/>
    </row>
    <row r="92" spans="1:11" ht="12.75" hidden="1" customHeight="1">
      <c r="A92" s="419"/>
      <c r="B92" s="571"/>
      <c r="C92" s="572"/>
      <c r="D92" s="573"/>
      <c r="E92" s="571"/>
      <c r="F92" s="574"/>
      <c r="G92" s="571"/>
      <c r="H92" s="571"/>
      <c r="I92" s="571"/>
      <c r="J92" s="571"/>
      <c r="K92" s="424"/>
    </row>
    <row r="93" spans="1:11" ht="12.75" hidden="1" customHeight="1">
      <c r="A93" s="419"/>
      <c r="B93" s="571"/>
      <c r="C93" s="572"/>
      <c r="D93" s="573"/>
      <c r="E93" s="571"/>
      <c r="F93" s="574"/>
      <c r="G93" s="571"/>
      <c r="H93" s="571"/>
      <c r="I93" s="571"/>
      <c r="J93" s="571"/>
      <c r="K93" s="424"/>
    </row>
    <row r="94" spans="1:11" ht="13.5" hidden="1" thickBot="1">
      <c r="A94" s="346"/>
      <c r="C94" s="326"/>
      <c r="D94" s="350"/>
      <c r="F94" s="348"/>
      <c r="K94" s="349"/>
    </row>
    <row r="95" spans="1:11" ht="45" hidden="1" customHeight="1" thickBot="1">
      <c r="A95" s="346"/>
      <c r="B95" s="552" t="s">
        <v>202</v>
      </c>
      <c r="C95" s="545"/>
      <c r="D95" s="546"/>
      <c r="E95" s="547"/>
      <c r="F95" s="548"/>
      <c r="G95" s="547"/>
      <c r="H95" s="547"/>
      <c r="I95" s="547"/>
      <c r="J95" s="549"/>
      <c r="K95" s="349"/>
    </row>
    <row r="96" spans="1:11" ht="12.75" hidden="1" customHeight="1">
      <c r="A96" s="419"/>
      <c r="B96" s="571"/>
      <c r="C96" s="572"/>
      <c r="D96" s="573"/>
      <c r="E96" s="571"/>
      <c r="F96" s="574"/>
      <c r="G96" s="571"/>
      <c r="H96" s="571"/>
      <c r="I96" s="571"/>
      <c r="J96" s="571"/>
      <c r="K96" s="424"/>
    </row>
    <row r="97" spans="1:75" ht="12.75" hidden="1" customHeight="1">
      <c r="A97" s="419"/>
      <c r="B97" s="571"/>
      <c r="C97" s="572"/>
      <c r="D97" s="573"/>
      <c r="E97" s="571"/>
      <c r="F97" s="574"/>
      <c r="G97" s="571"/>
      <c r="H97" s="571"/>
      <c r="I97" s="571"/>
      <c r="J97" s="571"/>
      <c r="K97" s="424"/>
    </row>
    <row r="98" spans="1:75" ht="13.5" hidden="1" thickBot="1">
      <c r="A98" s="346"/>
      <c r="C98" s="326"/>
      <c r="D98" s="350"/>
      <c r="F98" s="348"/>
      <c r="K98" s="349"/>
    </row>
    <row r="99" spans="1:75" ht="45" hidden="1" customHeight="1" thickBot="1">
      <c r="A99" s="346"/>
      <c r="B99" s="552" t="s">
        <v>203</v>
      </c>
      <c r="C99" s="545"/>
      <c r="D99" s="546"/>
      <c r="E99" s="547"/>
      <c r="F99" s="548"/>
      <c r="G99" s="547"/>
      <c r="H99" s="547"/>
      <c r="I99" s="547"/>
      <c r="J99" s="549"/>
      <c r="K99" s="349"/>
    </row>
    <row r="100" spans="1:75" ht="12.75" hidden="1" customHeight="1">
      <c r="A100" s="419"/>
      <c r="B100" s="571"/>
      <c r="C100" s="572"/>
      <c r="D100" s="573"/>
      <c r="E100" s="571"/>
      <c r="F100" s="574"/>
      <c r="G100" s="571"/>
      <c r="H100" s="571"/>
      <c r="I100" s="571"/>
      <c r="J100" s="571"/>
      <c r="K100" s="424"/>
    </row>
    <row r="101" spans="1:75" ht="12.75" hidden="1" customHeight="1">
      <c r="A101" s="419"/>
      <c r="B101" s="571"/>
      <c r="C101" s="572"/>
      <c r="D101" s="573"/>
      <c r="E101" s="571"/>
      <c r="F101" s="574"/>
      <c r="G101" s="571"/>
      <c r="H101" s="571"/>
      <c r="I101" s="571"/>
      <c r="J101" s="571"/>
      <c r="K101" s="424"/>
    </row>
    <row r="102" spans="1:75" ht="12.75" hidden="1" customHeight="1" thickBot="1">
      <c r="A102" s="346"/>
      <c r="C102" s="326"/>
      <c r="D102" s="350"/>
      <c r="F102" s="348"/>
      <c r="K102" s="349"/>
    </row>
    <row r="103" spans="1:75" ht="45" hidden="1" customHeight="1" thickBot="1">
      <c r="A103" s="346"/>
      <c r="B103" s="552" t="s">
        <v>204</v>
      </c>
      <c r="C103" s="545"/>
      <c r="D103" s="546"/>
      <c r="E103" s="547"/>
      <c r="F103" s="548"/>
      <c r="G103" s="547"/>
      <c r="H103" s="547"/>
      <c r="I103" s="547"/>
      <c r="J103" s="549"/>
      <c r="K103" s="349"/>
    </row>
    <row r="104" spans="1:75" hidden="1">
      <c r="A104" s="419"/>
      <c r="B104" s="571"/>
      <c r="C104" s="572"/>
      <c r="D104" s="573"/>
      <c r="E104" s="571"/>
      <c r="F104" s="574"/>
      <c r="G104" s="571"/>
      <c r="H104" s="571"/>
      <c r="I104" s="571"/>
      <c r="J104" s="571"/>
      <c r="K104" s="424"/>
    </row>
    <row r="105" spans="1:75" ht="12.75" hidden="1" customHeight="1">
      <c r="A105" s="419"/>
      <c r="B105" s="571"/>
      <c r="C105" s="572"/>
      <c r="D105" s="573"/>
      <c r="E105" s="571"/>
      <c r="F105" s="574"/>
      <c r="G105" s="571"/>
      <c r="H105" s="571"/>
      <c r="I105" s="571"/>
      <c r="J105" s="571"/>
      <c r="K105" s="424"/>
    </row>
    <row r="106" spans="1:75" ht="13.5" thickBot="1">
      <c r="A106" s="224"/>
      <c r="B106" s="214"/>
      <c r="C106" s="214"/>
      <c r="D106" s="214"/>
      <c r="E106" s="214"/>
      <c r="F106" s="214"/>
      <c r="G106" s="214"/>
      <c r="H106" s="214"/>
      <c r="I106" s="214"/>
      <c r="J106" s="214"/>
      <c r="K106" s="226"/>
    </row>
    <row r="107" spans="1:75" ht="16.5" hidden="1" thickBot="1">
      <c r="A107" s="1156" t="s">
        <v>205</v>
      </c>
      <c r="B107" s="1157"/>
      <c r="C107" s="1157"/>
      <c r="D107" s="1157"/>
      <c r="E107" s="1157"/>
      <c r="F107" s="1157"/>
      <c r="G107" s="1157"/>
      <c r="H107" s="1157"/>
      <c r="I107" s="1157"/>
      <c r="J107" s="1157"/>
      <c r="K107" s="1158"/>
    </row>
    <row r="108" spans="1:75" s="263" customFormat="1" ht="13.5" hidden="1" thickBot="1">
      <c r="A108" s="224"/>
      <c r="B108" s="214"/>
      <c r="C108" s="214"/>
      <c r="D108" s="214"/>
      <c r="E108" s="214"/>
      <c r="F108" s="214"/>
      <c r="G108" s="214"/>
      <c r="H108" s="214"/>
      <c r="I108" s="214"/>
      <c r="J108" s="214"/>
      <c r="K108" s="226"/>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row>
    <row r="109" spans="1:75" s="334" customFormat="1" ht="16.5" hidden="1" thickBot="1">
      <c r="A109" s="280"/>
      <c r="B109" s="1166" t="s">
        <v>206</v>
      </c>
      <c r="C109" s="1167"/>
      <c r="D109" s="1167"/>
      <c r="E109" s="1168"/>
      <c r="F109" s="1153" t="s">
        <v>207</v>
      </c>
      <c r="G109" s="1153"/>
      <c r="H109" s="1151" t="s">
        <v>208</v>
      </c>
      <c r="I109" s="1152"/>
      <c r="J109" s="317" t="s">
        <v>209</v>
      </c>
      <c r="K109" s="357"/>
      <c r="M109" s="317" t="s">
        <v>210</v>
      </c>
      <c r="O109" s="317" t="s">
        <v>211</v>
      </c>
    </row>
    <row r="110" spans="1:75" s="356" customFormat="1" ht="13.5" hidden="1" thickBot="1">
      <c r="A110" s="224"/>
      <c r="B110" s="693" t="s">
        <v>212</v>
      </c>
      <c r="C110" s="694"/>
      <c r="D110" s="693"/>
      <c r="E110" s="695"/>
      <c r="F110" s="358">
        <v>3.9E-2</v>
      </c>
      <c r="G110" s="359" t="s">
        <v>213</v>
      </c>
      <c r="H110" s="360">
        <v>3.9E-2</v>
      </c>
      <c r="I110" s="361" t="s">
        <v>213</v>
      </c>
      <c r="J110" s="361" t="s">
        <v>214</v>
      </c>
      <c r="K110" s="226"/>
      <c r="M110" s="636" t="b">
        <v>0</v>
      </c>
      <c r="N110" s="334"/>
      <c r="O110" s="636">
        <v>1</v>
      </c>
    </row>
    <row r="111" spans="1:75" s="356" customFormat="1" ht="13.5" hidden="1" thickBot="1">
      <c r="A111" s="224"/>
      <c r="B111" s="214"/>
      <c r="C111" s="214"/>
      <c r="D111" s="214"/>
      <c r="E111" s="214"/>
      <c r="F111" s="214"/>
      <c r="G111" s="214"/>
      <c r="H111" s="214"/>
      <c r="I111" s="214"/>
      <c r="J111" s="214"/>
      <c r="K111" s="226"/>
    </row>
    <row r="112" spans="1:75" s="356" customFormat="1" ht="16.5" hidden="1" thickBot="1">
      <c r="A112" s="280"/>
      <c r="B112" s="1166" t="s">
        <v>215</v>
      </c>
      <c r="C112" s="1167"/>
      <c r="D112" s="1167"/>
      <c r="E112" s="1168"/>
      <c r="F112" s="1153" t="s">
        <v>207</v>
      </c>
      <c r="G112" s="1153"/>
      <c r="H112" s="1151" t="s">
        <v>208</v>
      </c>
      <c r="I112" s="1152"/>
      <c r="J112" s="317" t="s">
        <v>209</v>
      </c>
      <c r="K112" s="357"/>
      <c r="M112" s="317" t="s">
        <v>210</v>
      </c>
      <c r="N112" s="334"/>
      <c r="O112" s="317" t="s">
        <v>211</v>
      </c>
    </row>
    <row r="113" spans="1:15" s="334" customFormat="1" ht="13.5" hidden="1" thickBot="1">
      <c r="A113" s="224"/>
      <c r="B113" s="693" t="s">
        <v>212</v>
      </c>
      <c r="C113" s="694"/>
      <c r="D113" s="693"/>
      <c r="E113" s="695"/>
      <c r="F113" s="360">
        <v>3.9E-2</v>
      </c>
      <c r="G113" s="361" t="s">
        <v>213</v>
      </c>
      <c r="H113" s="360">
        <v>3.9E-2</v>
      </c>
      <c r="I113" s="361" t="s">
        <v>213</v>
      </c>
      <c r="J113" s="361" t="s">
        <v>216</v>
      </c>
      <c r="K113" s="226"/>
      <c r="M113" s="636" t="b">
        <v>0</v>
      </c>
      <c r="O113" s="636">
        <v>1</v>
      </c>
    </row>
    <row r="114" spans="1:15" s="334" customFormat="1" hidden="1">
      <c r="A114" s="224"/>
      <c r="B114" s="214"/>
      <c r="C114" s="214"/>
      <c r="D114" s="214"/>
      <c r="E114" s="214"/>
      <c r="F114" s="214"/>
      <c r="G114" s="214"/>
      <c r="H114" s="214"/>
      <c r="I114" s="214"/>
      <c r="J114" s="214"/>
      <c r="K114" s="226"/>
    </row>
    <row r="115" spans="1:15" s="334" customFormat="1" hidden="1">
      <c r="A115" s="681"/>
      <c r="B115" s="333"/>
      <c r="C115" s="333"/>
      <c r="D115" s="333"/>
      <c r="E115" s="51"/>
      <c r="F115" s="696"/>
      <c r="G115" s="336"/>
      <c r="H115" s="336"/>
      <c r="I115" s="51"/>
      <c r="J115" s="51"/>
      <c r="K115" s="682"/>
    </row>
    <row r="116" spans="1:15" s="334" customFormat="1" hidden="1">
      <c r="A116" s="351"/>
      <c r="B116" s="352"/>
      <c r="C116" s="352"/>
      <c r="D116" s="352"/>
      <c r="E116" s="239"/>
      <c r="F116" s="353"/>
      <c r="G116" s="354"/>
      <c r="H116" s="354"/>
      <c r="I116" s="239"/>
      <c r="J116" s="239"/>
      <c r="K116" s="355"/>
    </row>
    <row r="117" spans="1:15" hidden="1">
      <c r="A117" s="351"/>
      <c r="B117" s="352"/>
      <c r="C117" s="352"/>
      <c r="D117" s="352"/>
      <c r="E117" s="239"/>
      <c r="F117" s="353"/>
      <c r="G117" s="354"/>
      <c r="H117" s="354"/>
      <c r="I117" s="239"/>
      <c r="J117" s="239"/>
      <c r="K117" s="355"/>
    </row>
    <row r="118" spans="1:15" s="236" customFormat="1" ht="16.5" hidden="1" customHeight="1">
      <c r="A118" s="351"/>
      <c r="B118" s="352"/>
      <c r="C118" s="352"/>
      <c r="D118" s="352"/>
      <c r="E118" s="239"/>
      <c r="F118" s="353"/>
      <c r="G118" s="354"/>
      <c r="H118" s="354"/>
      <c r="I118" s="239"/>
      <c r="J118" s="239"/>
      <c r="K118" s="355"/>
    </row>
    <row r="119" spans="1:15" hidden="1">
      <c r="A119" s="681"/>
      <c r="B119" s="352"/>
      <c r="C119" s="352"/>
      <c r="D119" s="352"/>
      <c r="E119" s="239"/>
      <c r="F119" s="353"/>
      <c r="G119" s="354"/>
      <c r="H119" s="354"/>
      <c r="I119" s="51"/>
      <c r="J119" s="51"/>
      <c r="K119" s="682"/>
    </row>
    <row r="120" spans="1:15" hidden="1">
      <c r="A120" s="351"/>
      <c r="B120" s="352"/>
      <c r="C120" s="352"/>
      <c r="D120" s="352"/>
      <c r="E120" s="239"/>
      <c r="F120" s="353"/>
      <c r="G120" s="354"/>
      <c r="H120" s="354"/>
      <c r="I120" s="239"/>
      <c r="J120" s="239"/>
      <c r="K120" s="355"/>
    </row>
    <row r="121" spans="1:15" s="236" customFormat="1" ht="16.5" hidden="1" customHeight="1">
      <c r="A121" s="681"/>
      <c r="B121" s="333"/>
      <c r="C121" s="333"/>
      <c r="D121" s="333"/>
      <c r="E121" s="51"/>
      <c r="F121" s="696"/>
      <c r="G121" s="336"/>
      <c r="H121" s="336"/>
      <c r="I121" s="51"/>
      <c r="J121" s="51"/>
      <c r="K121" s="682"/>
    </row>
    <row r="122" spans="1:15" hidden="1">
      <c r="A122" s="351"/>
      <c r="B122" s="352"/>
      <c r="C122" s="352"/>
      <c r="D122" s="352"/>
      <c r="E122" s="239"/>
      <c r="F122" s="353"/>
      <c r="G122" s="354"/>
      <c r="H122" s="354"/>
      <c r="I122" s="239"/>
      <c r="J122" s="239"/>
      <c r="K122" s="355"/>
    </row>
    <row r="123" spans="1:15" hidden="1">
      <c r="A123" s="351"/>
      <c r="B123" s="352"/>
      <c r="C123" s="352"/>
      <c r="D123" s="352"/>
      <c r="E123" s="239"/>
      <c r="F123" s="353"/>
      <c r="G123" s="354"/>
      <c r="H123" s="354"/>
      <c r="I123" s="239"/>
      <c r="J123" s="239"/>
      <c r="K123" s="355"/>
    </row>
    <row r="124" spans="1:15" s="334" customFormat="1" hidden="1">
      <c r="A124" s="351"/>
      <c r="B124" s="352"/>
      <c r="C124" s="352"/>
      <c r="D124" s="352"/>
      <c r="E124" s="239"/>
      <c r="F124" s="353"/>
      <c r="G124" s="354"/>
      <c r="H124" s="354"/>
      <c r="I124" s="239"/>
      <c r="J124" s="239"/>
      <c r="K124" s="355"/>
    </row>
    <row r="125" spans="1:15" s="334" customFormat="1" hidden="1">
      <c r="A125" s="412"/>
      <c r="B125" s="417" t="s">
        <v>217</v>
      </c>
      <c r="C125" s="413" t="b">
        <v>1</v>
      </c>
      <c r="D125" s="402"/>
      <c r="E125" s="402"/>
      <c r="F125" s="402"/>
      <c r="G125" s="415"/>
      <c r="H125" s="415"/>
      <c r="I125" s="402"/>
      <c r="J125" s="402"/>
      <c r="K125" s="416"/>
    </row>
    <row r="126" spans="1:15" hidden="1">
      <c r="A126" s="412"/>
      <c r="B126" s="417"/>
      <c r="C126" s="413"/>
      <c r="D126" s="402"/>
      <c r="E126" s="402"/>
      <c r="F126" s="402" t="s">
        <v>218</v>
      </c>
      <c r="G126" s="402"/>
      <c r="H126" s="662" t="s">
        <v>219</v>
      </c>
      <c r="I126" s="662"/>
      <c r="J126" s="402"/>
      <c r="K126" s="416"/>
    </row>
    <row r="127" spans="1:15" hidden="1">
      <c r="A127" s="412"/>
      <c r="B127" s="417" t="s">
        <v>220</v>
      </c>
      <c r="C127" s="413"/>
      <c r="D127" s="402"/>
      <c r="E127" s="402"/>
      <c r="F127" s="697">
        <v>0</v>
      </c>
      <c r="G127" s="291" t="s">
        <v>197</v>
      </c>
      <c r="H127" s="697">
        <v>0</v>
      </c>
      <c r="I127" s="291" t="s">
        <v>197</v>
      </c>
      <c r="J127" s="402"/>
      <c r="K127" s="416"/>
    </row>
    <row r="128" spans="1:15" hidden="1">
      <c r="A128" s="412"/>
      <c r="B128" s="417"/>
      <c r="C128" s="413"/>
      <c r="D128" s="402"/>
      <c r="E128" s="402"/>
      <c r="F128" s="697"/>
      <c r="G128" s="291"/>
      <c r="H128" s="697"/>
      <c r="I128" s="291"/>
      <c r="J128" s="402"/>
      <c r="K128" s="416"/>
    </row>
    <row r="129" spans="1:17" hidden="1">
      <c r="A129" s="412"/>
      <c r="B129" s="417"/>
      <c r="C129" s="413"/>
      <c r="D129" s="402"/>
      <c r="E129" s="402"/>
      <c r="F129" s="697"/>
      <c r="G129" s="291"/>
      <c r="H129" s="697"/>
      <c r="I129" s="291"/>
      <c r="J129" s="402"/>
      <c r="K129" s="416"/>
    </row>
    <row r="130" spans="1:17" hidden="1">
      <c r="A130" s="412"/>
      <c r="B130" s="413"/>
      <c r="C130" s="413"/>
      <c r="D130" s="402"/>
      <c r="E130" s="402"/>
      <c r="F130" s="414"/>
      <c r="G130" s="415"/>
      <c r="H130" s="414"/>
      <c r="I130" s="415"/>
      <c r="J130" s="402"/>
      <c r="K130" s="416"/>
    </row>
    <row r="131" spans="1:17" ht="29.25" hidden="1" customHeight="1" thickBot="1">
      <c r="A131" s="224"/>
      <c r="B131" s="214"/>
      <c r="C131" s="214"/>
      <c r="D131" s="214"/>
      <c r="E131" s="214"/>
      <c r="F131" s="214"/>
      <c r="G131" s="214"/>
      <c r="H131" s="214"/>
      <c r="I131" s="214"/>
      <c r="J131" s="214"/>
      <c r="K131" s="226"/>
    </row>
    <row r="132" spans="1:17" ht="16.5" hidden="1" thickBot="1">
      <c r="A132" s="1156" t="s">
        <v>221</v>
      </c>
      <c r="B132" s="1157"/>
      <c r="C132" s="1157"/>
      <c r="D132" s="1157"/>
      <c r="E132" s="1157"/>
      <c r="F132" s="1157"/>
      <c r="G132" s="1157"/>
      <c r="H132" s="1157"/>
      <c r="I132" s="1157"/>
      <c r="J132" s="1157"/>
      <c r="K132" s="1158"/>
      <c r="M132" s="435" t="s">
        <v>210</v>
      </c>
      <c r="N132" s="334"/>
      <c r="O132" s="435" t="s">
        <v>211</v>
      </c>
    </row>
    <row r="133" spans="1:17" ht="13.5" hidden="1" thickBot="1">
      <c r="A133" s="224"/>
      <c r="B133" s="214"/>
      <c r="C133" s="214"/>
      <c r="D133" s="214"/>
      <c r="E133" s="214"/>
      <c r="F133" s="214"/>
      <c r="G133" s="214"/>
      <c r="H133" s="214"/>
      <c r="I133" s="214"/>
      <c r="J133" s="214"/>
      <c r="K133" s="226"/>
      <c r="M133" s="636" t="b">
        <v>0</v>
      </c>
      <c r="N133" s="334"/>
      <c r="O133" s="636">
        <v>1</v>
      </c>
    </row>
    <row r="134" spans="1:17" ht="16.5" hidden="1" thickBot="1">
      <c r="A134" s="224"/>
      <c r="B134" s="661" t="s">
        <v>222</v>
      </c>
      <c r="C134" s="646"/>
      <c r="D134" s="1151"/>
      <c r="E134" s="1152"/>
      <c r="F134" s="1153"/>
      <c r="G134" s="1153"/>
      <c r="H134" s="1151" t="s">
        <v>208</v>
      </c>
      <c r="I134" s="1152"/>
      <c r="J134" s="317" t="s">
        <v>209</v>
      </c>
      <c r="K134" s="226"/>
    </row>
    <row r="135" spans="1:17" ht="13.5" hidden="1" thickBot="1">
      <c r="A135" s="224"/>
      <c r="B135" s="362" t="s">
        <v>223</v>
      </c>
      <c r="C135" s="359"/>
      <c r="D135" s="362"/>
      <c r="E135" s="361"/>
      <c r="F135" s="359"/>
      <c r="G135" s="359"/>
      <c r="H135" s="455">
        <v>0</v>
      </c>
      <c r="I135" s="361" t="s">
        <v>213</v>
      </c>
      <c r="J135" s="361"/>
      <c r="K135" s="226"/>
      <c r="M135" s="317" t="s">
        <v>210</v>
      </c>
      <c r="N135" s="334"/>
      <c r="O135" s="317" t="s">
        <v>211</v>
      </c>
    </row>
    <row r="136" spans="1:17" ht="13.5" hidden="1" thickBot="1">
      <c r="A136" s="224"/>
      <c r="B136" s="363" t="s">
        <v>224</v>
      </c>
      <c r="C136" s="364"/>
      <c r="D136" s="363"/>
      <c r="E136" s="365"/>
      <c r="F136" s="278"/>
      <c r="G136" s="278"/>
      <c r="H136" s="366">
        <v>0</v>
      </c>
      <c r="I136" s="266" t="s">
        <v>213</v>
      </c>
      <c r="J136" s="266"/>
      <c r="K136" s="226"/>
      <c r="M136" s="636" t="b">
        <v>0</v>
      </c>
      <c r="N136" s="334"/>
      <c r="O136" s="636">
        <v>1</v>
      </c>
      <c r="Q136" s="80"/>
    </row>
    <row r="137" spans="1:17" ht="13.5" hidden="1" thickBot="1">
      <c r="A137" s="224"/>
      <c r="B137" s="223"/>
      <c r="C137" s="223"/>
      <c r="D137" s="223"/>
      <c r="E137" s="223"/>
      <c r="F137" s="214"/>
      <c r="G137" s="214"/>
      <c r="H137" s="214"/>
      <c r="I137" s="214"/>
      <c r="J137" s="214"/>
      <c r="K137" s="226"/>
    </row>
    <row r="138" spans="1:17" ht="16.5" hidden="1" thickBot="1">
      <c r="A138" s="224"/>
      <c r="B138" s="661" t="s">
        <v>225</v>
      </c>
      <c r="C138" s="646"/>
      <c r="D138" s="1151"/>
      <c r="E138" s="1152"/>
      <c r="F138" s="1153" t="s">
        <v>207</v>
      </c>
      <c r="G138" s="1153"/>
      <c r="H138" s="1151" t="s">
        <v>208</v>
      </c>
      <c r="I138" s="1152"/>
      <c r="J138" s="317" t="s">
        <v>209</v>
      </c>
      <c r="K138" s="226"/>
    </row>
    <row r="139" spans="1:17" ht="12.75" hidden="1" customHeight="1">
      <c r="A139" s="224"/>
      <c r="B139" s="367" t="s">
        <v>226</v>
      </c>
      <c r="C139" s="368"/>
      <c r="D139" s="367"/>
      <c r="E139" s="318"/>
      <c r="F139" s="369"/>
      <c r="G139" s="318"/>
      <c r="H139" s="456">
        <v>0</v>
      </c>
      <c r="I139" s="318" t="s">
        <v>213</v>
      </c>
      <c r="J139" s="370"/>
      <c r="K139" s="226"/>
    </row>
    <row r="140" spans="1:17" ht="13.5" hidden="1" thickBot="1">
      <c r="A140" s="224"/>
      <c r="B140" s="371" t="s">
        <v>227</v>
      </c>
      <c r="C140" s="372"/>
      <c r="D140" s="371"/>
      <c r="E140" s="373"/>
      <c r="F140" s="457">
        <v>0.01</v>
      </c>
      <c r="G140" s="374" t="s">
        <v>213</v>
      </c>
      <c r="H140" s="457">
        <v>0</v>
      </c>
      <c r="I140" s="374" t="s">
        <v>213</v>
      </c>
      <c r="J140" s="375"/>
      <c r="K140" s="226"/>
    </row>
    <row r="141" spans="1:17" ht="13.5" hidden="1" thickBot="1">
      <c r="A141" s="224"/>
      <c r="B141" s="214"/>
      <c r="C141" s="214"/>
      <c r="D141" s="214"/>
      <c r="E141" s="214"/>
      <c r="F141" s="214"/>
      <c r="G141" s="214"/>
      <c r="H141" s="214"/>
      <c r="I141" s="214"/>
      <c r="J141" s="214"/>
      <c r="K141" s="226"/>
    </row>
    <row r="142" spans="1:17" ht="16.5" hidden="1" thickBot="1">
      <c r="A142" s="224"/>
      <c r="B142" s="661" t="s">
        <v>228</v>
      </c>
      <c r="C142" s="646"/>
      <c r="D142" s="1151"/>
      <c r="E142" s="1152"/>
      <c r="F142" s="1153" t="s">
        <v>207</v>
      </c>
      <c r="G142" s="1153"/>
      <c r="H142" s="1151" t="s">
        <v>208</v>
      </c>
      <c r="I142" s="1152"/>
      <c r="J142" s="317" t="s">
        <v>209</v>
      </c>
      <c r="K142" s="226"/>
    </row>
    <row r="143" spans="1:17" ht="12.75" hidden="1" customHeight="1">
      <c r="A143" s="224"/>
      <c r="B143" s="367" t="s">
        <v>228</v>
      </c>
      <c r="C143" s="368"/>
      <c r="D143" s="367"/>
      <c r="E143" s="318"/>
      <c r="F143" s="456">
        <v>0</v>
      </c>
      <c r="G143" s="318" t="s">
        <v>213</v>
      </c>
      <c r="H143" s="456">
        <v>0</v>
      </c>
      <c r="I143" s="318" t="s">
        <v>213</v>
      </c>
      <c r="J143" s="1169" t="s">
        <v>229</v>
      </c>
      <c r="K143" s="226"/>
    </row>
    <row r="144" spans="1:17" hidden="1">
      <c r="A144" s="224"/>
      <c r="B144" s="319" t="s">
        <v>230</v>
      </c>
      <c r="C144" s="255"/>
      <c r="D144" s="319"/>
      <c r="E144" s="255"/>
      <c r="F144" s="458">
        <v>0</v>
      </c>
      <c r="G144" s="255" t="s">
        <v>213</v>
      </c>
      <c r="H144" s="458">
        <v>0</v>
      </c>
      <c r="I144" s="255" t="s">
        <v>213</v>
      </c>
      <c r="J144" s="1170"/>
      <c r="K144" s="226"/>
    </row>
    <row r="145" spans="1:75" hidden="1">
      <c r="A145" s="224"/>
      <c r="B145" s="319" t="s">
        <v>231</v>
      </c>
      <c r="C145" s="255" t="s">
        <v>232</v>
      </c>
      <c r="D145" s="319"/>
      <c r="E145" s="255"/>
      <c r="F145" s="458">
        <v>0</v>
      </c>
      <c r="G145" s="255" t="s">
        <v>213</v>
      </c>
      <c r="H145" s="458">
        <v>0</v>
      </c>
      <c r="I145" s="255" t="s">
        <v>213</v>
      </c>
      <c r="J145" s="1170"/>
      <c r="K145" s="226"/>
    </row>
    <row r="146" spans="1:75" hidden="1">
      <c r="A146" s="224"/>
      <c r="B146" s="319" t="s">
        <v>233</v>
      </c>
      <c r="C146" s="255" t="s">
        <v>234</v>
      </c>
      <c r="D146" s="319"/>
      <c r="E146" s="255"/>
      <c r="F146" s="458">
        <v>0</v>
      </c>
      <c r="G146" s="255" t="s">
        <v>213</v>
      </c>
      <c r="H146" s="458">
        <v>0</v>
      </c>
      <c r="I146" s="255" t="s">
        <v>213</v>
      </c>
      <c r="J146" s="1170"/>
      <c r="K146" s="226"/>
    </row>
    <row r="147" spans="1:75" hidden="1">
      <c r="A147" s="224"/>
      <c r="B147" s="698" t="s">
        <v>235</v>
      </c>
      <c r="C147" s="699" t="s">
        <v>144</v>
      </c>
      <c r="D147" s="376"/>
      <c r="E147" s="254"/>
      <c r="F147" s="458">
        <v>0</v>
      </c>
      <c r="G147" s="255" t="s">
        <v>213</v>
      </c>
      <c r="H147" s="458">
        <v>0</v>
      </c>
      <c r="I147" s="255" t="s">
        <v>213</v>
      </c>
      <c r="J147" s="1170"/>
      <c r="K147" s="226"/>
    </row>
    <row r="148" spans="1:75" ht="13.5" hidden="1" thickBot="1">
      <c r="A148" s="224"/>
      <c r="B148" s="377" t="s">
        <v>236</v>
      </c>
      <c r="C148" s="374" t="s">
        <v>237</v>
      </c>
      <c r="D148" s="377"/>
      <c r="E148" s="374"/>
      <c r="F148" s="457">
        <v>0</v>
      </c>
      <c r="G148" s="374" t="s">
        <v>213</v>
      </c>
      <c r="H148" s="457">
        <v>0</v>
      </c>
      <c r="I148" s="374" t="s">
        <v>213</v>
      </c>
      <c r="J148" s="1171"/>
      <c r="K148" s="226"/>
    </row>
    <row r="149" spans="1:75" ht="13.5" hidden="1" thickBot="1">
      <c r="A149" s="224"/>
      <c r="B149" s="223"/>
      <c r="C149" s="223"/>
      <c r="D149" s="223"/>
      <c r="E149" s="223"/>
      <c r="F149" s="214"/>
      <c r="G149" s="214"/>
      <c r="H149" s="214"/>
      <c r="I149" s="214"/>
      <c r="J149" s="214"/>
      <c r="K149" s="226"/>
    </row>
    <row r="150" spans="1:75" ht="16.5" hidden="1" thickBot="1">
      <c r="A150" s="224"/>
      <c r="B150" s="661" t="s">
        <v>238</v>
      </c>
      <c r="C150" s="646"/>
      <c r="D150" s="1151"/>
      <c r="E150" s="1152"/>
      <c r="F150" s="1153" t="s">
        <v>207</v>
      </c>
      <c r="G150" s="1153"/>
      <c r="H150" s="1151" t="s">
        <v>208</v>
      </c>
      <c r="I150" s="1152"/>
      <c r="J150" s="317" t="s">
        <v>209</v>
      </c>
      <c r="K150" s="226"/>
      <c r="M150" s="317" t="s">
        <v>210</v>
      </c>
      <c r="N150" s="334"/>
      <c r="O150" s="317" t="s">
        <v>211</v>
      </c>
    </row>
    <row r="151" spans="1:75" ht="12.75" hidden="1" customHeight="1">
      <c r="A151" s="224"/>
      <c r="B151" s="367" t="s">
        <v>238</v>
      </c>
      <c r="C151" s="368"/>
      <c r="D151" s="367"/>
      <c r="E151" s="318"/>
      <c r="F151" s="456">
        <v>0</v>
      </c>
      <c r="G151" s="318" t="s">
        <v>213</v>
      </c>
      <c r="H151" s="456">
        <v>0</v>
      </c>
      <c r="I151" s="318" t="s">
        <v>213</v>
      </c>
      <c r="J151" s="1169" t="s">
        <v>239</v>
      </c>
      <c r="K151" s="226"/>
      <c r="M151" s="636" t="b">
        <v>0</v>
      </c>
      <c r="N151" s="334"/>
      <c r="O151" s="636">
        <v>1</v>
      </c>
      <c r="Q151" s="80"/>
    </row>
    <row r="152" spans="1:75" hidden="1">
      <c r="A152" s="224"/>
      <c r="B152" s="319" t="s">
        <v>230</v>
      </c>
      <c r="C152" s="255"/>
      <c r="D152" s="319"/>
      <c r="E152" s="255"/>
      <c r="F152" s="458">
        <v>0</v>
      </c>
      <c r="G152" s="255" t="s">
        <v>213</v>
      </c>
      <c r="H152" s="458">
        <v>0</v>
      </c>
      <c r="I152" s="255" t="s">
        <v>213</v>
      </c>
      <c r="J152" s="1170"/>
      <c r="K152" s="226"/>
      <c r="L152" s="334"/>
      <c r="M152" s="334"/>
      <c r="N152" s="334"/>
      <c r="O152" s="334"/>
    </row>
    <row r="153" spans="1:75" hidden="1">
      <c r="A153" s="224"/>
      <c r="B153" s="319" t="s">
        <v>231</v>
      </c>
      <c r="C153" s="255" t="s">
        <v>232</v>
      </c>
      <c r="D153" s="319"/>
      <c r="E153" s="255"/>
      <c r="F153" s="458">
        <v>0</v>
      </c>
      <c r="G153" s="255" t="s">
        <v>213</v>
      </c>
      <c r="H153" s="458">
        <v>0</v>
      </c>
      <c r="I153" s="255" t="s">
        <v>213</v>
      </c>
      <c r="J153" s="1170"/>
      <c r="K153" s="226"/>
      <c r="L153" s="334"/>
      <c r="M153" s="334"/>
      <c r="N153" s="334"/>
      <c r="O153" s="334"/>
      <c r="P153" s="334"/>
      <c r="Q153" s="334"/>
    </row>
    <row r="154" spans="1:75" hidden="1">
      <c r="A154" s="224"/>
      <c r="B154" s="319" t="s">
        <v>233</v>
      </c>
      <c r="C154" s="255" t="s">
        <v>234</v>
      </c>
      <c r="D154" s="319"/>
      <c r="E154" s="255"/>
      <c r="F154" s="458">
        <v>0</v>
      </c>
      <c r="G154" s="255" t="s">
        <v>213</v>
      </c>
      <c r="H154" s="458">
        <v>0</v>
      </c>
      <c r="I154" s="255" t="s">
        <v>213</v>
      </c>
      <c r="J154" s="1170"/>
      <c r="K154" s="226"/>
      <c r="L154" s="334"/>
      <c r="M154" s="334"/>
      <c r="N154" s="334"/>
      <c r="O154" s="334"/>
      <c r="P154" s="334"/>
      <c r="Q154" s="334"/>
    </row>
    <row r="155" spans="1:75" hidden="1">
      <c r="A155" s="224"/>
      <c r="B155" s="698" t="s">
        <v>235</v>
      </c>
      <c r="C155" s="699" t="s">
        <v>144</v>
      </c>
      <c r="D155" s="376"/>
      <c r="E155" s="254"/>
      <c r="F155" s="458">
        <v>0</v>
      </c>
      <c r="G155" s="255" t="s">
        <v>213</v>
      </c>
      <c r="H155" s="458">
        <v>0</v>
      </c>
      <c r="I155" s="255" t="s">
        <v>213</v>
      </c>
      <c r="J155" s="1170"/>
      <c r="K155" s="226"/>
      <c r="L155" s="334"/>
      <c r="M155" s="334"/>
      <c r="N155" s="334"/>
      <c r="O155" s="334"/>
      <c r="P155" s="334"/>
      <c r="Q155" s="334"/>
    </row>
    <row r="156" spans="1:75" ht="13.5" hidden="1" thickBot="1">
      <c r="A156" s="224"/>
      <c r="B156" s="377" t="s">
        <v>236</v>
      </c>
      <c r="C156" s="374" t="s">
        <v>237</v>
      </c>
      <c r="D156" s="377"/>
      <c r="E156" s="374"/>
      <c r="F156" s="457">
        <v>0</v>
      </c>
      <c r="G156" s="374" t="s">
        <v>213</v>
      </c>
      <c r="H156" s="457">
        <v>0</v>
      </c>
      <c r="I156" s="374" t="s">
        <v>213</v>
      </c>
      <c r="J156" s="1171"/>
      <c r="K156" s="226"/>
      <c r="L156" s="334"/>
      <c r="M156" s="334"/>
      <c r="N156" s="334"/>
      <c r="O156" s="334"/>
      <c r="P156" s="334"/>
      <c r="Q156" s="334"/>
    </row>
    <row r="157" spans="1:75" s="263" customFormat="1" ht="30.75" hidden="1" customHeight="1">
      <c r="A157" s="346"/>
      <c r="B157" s="80"/>
      <c r="C157" s="80"/>
      <c r="D157" s="80"/>
      <c r="E157" s="80"/>
      <c r="F157" s="80"/>
      <c r="G157" s="80"/>
      <c r="H157" s="80"/>
      <c r="I157" s="80"/>
      <c r="J157" s="80"/>
      <c r="K157" s="349"/>
      <c r="L157" s="334"/>
      <c r="M157" s="334"/>
      <c r="N157" s="334"/>
      <c r="O157" s="334"/>
      <c r="P157" s="334"/>
      <c r="Q157" s="33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row>
    <row r="158" spans="1:75" s="334" customFormat="1" hidden="1">
      <c r="A158" s="681"/>
      <c r="B158" s="333"/>
      <c r="C158" s="333"/>
      <c r="D158" s="333"/>
      <c r="E158" s="51"/>
      <c r="F158" s="696"/>
      <c r="G158" s="336"/>
      <c r="H158" s="336"/>
      <c r="I158" s="51"/>
      <c r="J158" s="51"/>
      <c r="K158" s="682"/>
      <c r="L158" s="214"/>
      <c r="M158" s="214"/>
      <c r="N158" s="214"/>
      <c r="O158" s="214"/>
      <c r="P158" s="214"/>
      <c r="Q158" s="214"/>
    </row>
    <row r="159" spans="1:75" s="334" customFormat="1" hidden="1">
      <c r="A159" s="351"/>
      <c r="B159" s="333"/>
      <c r="C159" s="333"/>
      <c r="D159" s="333"/>
      <c r="E159" s="333"/>
      <c r="F159" s="51"/>
      <c r="G159" s="696"/>
      <c r="H159" s="336"/>
      <c r="I159" s="336"/>
      <c r="J159" s="239"/>
      <c r="K159" s="355"/>
      <c r="L159" s="214"/>
      <c r="M159" s="214"/>
      <c r="N159" s="214"/>
      <c r="O159" s="214"/>
      <c r="P159" s="214"/>
      <c r="Q159" s="214"/>
    </row>
    <row r="160" spans="1:75" s="334" customFormat="1" hidden="1">
      <c r="A160" s="351"/>
      <c r="B160" s="352"/>
      <c r="C160" s="352"/>
      <c r="D160" s="352"/>
      <c r="E160" s="239"/>
      <c r="F160" s="353"/>
      <c r="G160" s="354"/>
      <c r="H160" s="354"/>
      <c r="I160" s="239"/>
      <c r="J160" s="239"/>
      <c r="K160" s="355"/>
      <c r="L160" s="214"/>
      <c r="M160" s="214"/>
      <c r="N160" s="214"/>
      <c r="O160" s="214"/>
      <c r="P160" s="214"/>
      <c r="Q160" s="214"/>
    </row>
    <row r="161" spans="1:17" s="334" customFormat="1" hidden="1">
      <c r="A161" s="351"/>
      <c r="B161" s="333"/>
      <c r="C161" s="333"/>
      <c r="D161" s="333"/>
      <c r="E161" s="333"/>
      <c r="F161" s="51"/>
      <c r="G161" s="696"/>
      <c r="H161" s="336"/>
      <c r="I161" s="336"/>
      <c r="J161" s="239"/>
      <c r="K161" s="355"/>
      <c r="L161" s="214"/>
      <c r="M161" s="214"/>
      <c r="N161" s="214"/>
      <c r="O161" s="214"/>
      <c r="P161" s="214"/>
      <c r="Q161" s="214"/>
    </row>
    <row r="162" spans="1:17" s="334" customFormat="1" hidden="1">
      <c r="A162" s="681"/>
      <c r="B162" s="352"/>
      <c r="C162" s="352"/>
      <c r="D162" s="352"/>
      <c r="E162" s="239"/>
      <c r="F162" s="353"/>
      <c r="G162" s="354"/>
      <c r="H162" s="354"/>
      <c r="I162" s="239"/>
      <c r="J162" s="51"/>
      <c r="K162" s="682"/>
      <c r="L162" s="214"/>
      <c r="M162" s="214"/>
      <c r="N162" s="214"/>
      <c r="O162" s="214"/>
      <c r="P162" s="214"/>
      <c r="Q162" s="214"/>
    </row>
    <row r="163" spans="1:17" hidden="1">
      <c r="A163" s="351"/>
      <c r="B163" s="333"/>
      <c r="C163" s="333"/>
      <c r="D163" s="333"/>
      <c r="E163" s="333"/>
      <c r="F163" s="51"/>
      <c r="G163" s="696"/>
      <c r="H163" s="336"/>
      <c r="I163" s="336"/>
      <c r="J163" s="239"/>
      <c r="K163" s="355"/>
    </row>
    <row r="164" spans="1:17" hidden="1">
      <c r="A164" s="681"/>
      <c r="B164" s="352"/>
      <c r="C164" s="352"/>
      <c r="D164" s="352"/>
      <c r="E164" s="239"/>
      <c r="F164" s="353"/>
      <c r="G164" s="354"/>
      <c r="H164" s="354"/>
      <c r="I164" s="239"/>
      <c r="J164" s="51"/>
      <c r="K164" s="682"/>
    </row>
    <row r="165" spans="1:17" hidden="1">
      <c r="A165" s="351"/>
      <c r="B165" s="352"/>
      <c r="C165" s="352"/>
      <c r="D165" s="352"/>
      <c r="E165" s="239"/>
      <c r="F165" s="353"/>
      <c r="G165" s="354"/>
      <c r="H165" s="354"/>
      <c r="I165" s="239"/>
      <c r="J165" s="239"/>
      <c r="K165" s="355"/>
    </row>
    <row r="166" spans="1:17" hidden="1">
      <c r="A166" s="351"/>
      <c r="B166" s="352"/>
      <c r="C166" s="352"/>
      <c r="D166" s="352"/>
      <c r="E166" s="239"/>
      <c r="F166" s="353"/>
      <c r="G166" s="354"/>
      <c r="H166" s="354"/>
      <c r="I166" s="239"/>
      <c r="J166" s="239"/>
      <c r="K166" s="355"/>
    </row>
    <row r="167" spans="1:17" hidden="1">
      <c r="A167" s="351"/>
      <c r="B167" s="352"/>
      <c r="C167" s="352"/>
      <c r="D167" s="352"/>
      <c r="E167" s="239"/>
      <c r="F167" s="353"/>
      <c r="G167" s="354"/>
      <c r="H167" s="354"/>
      <c r="I167" s="239"/>
      <c r="J167" s="239"/>
      <c r="K167" s="355"/>
    </row>
    <row r="168" spans="1:17" hidden="1">
      <c r="A168" s="412"/>
      <c r="B168" s="417" t="s">
        <v>217</v>
      </c>
      <c r="C168" s="413" t="b">
        <v>1</v>
      </c>
      <c r="D168" s="402"/>
      <c r="E168" s="402"/>
      <c r="F168" s="402"/>
      <c r="G168" s="415"/>
      <c r="H168" s="415"/>
      <c r="I168" s="402"/>
      <c r="J168" s="402"/>
      <c r="K168" s="416"/>
    </row>
    <row r="169" spans="1:17" hidden="1">
      <c r="A169" s="412"/>
      <c r="B169" s="417"/>
      <c r="C169" s="413"/>
      <c r="D169" s="402"/>
      <c r="E169" s="402"/>
      <c r="F169" s="402" t="s">
        <v>218</v>
      </c>
      <c r="G169" s="402"/>
      <c r="H169" s="662" t="s">
        <v>219</v>
      </c>
      <c r="I169" s="662"/>
      <c r="J169" s="402"/>
      <c r="K169" s="416"/>
    </row>
    <row r="170" spans="1:17" hidden="1">
      <c r="A170" s="412"/>
      <c r="B170" s="417" t="s">
        <v>220</v>
      </c>
      <c r="C170" s="413"/>
      <c r="D170" s="402"/>
      <c r="E170" s="402"/>
      <c r="F170" s="697">
        <v>0</v>
      </c>
      <c r="G170" s="291" t="s">
        <v>197</v>
      </c>
      <c r="H170" s="697">
        <v>0</v>
      </c>
      <c r="I170" s="291" t="s">
        <v>197</v>
      </c>
      <c r="J170" s="402"/>
      <c r="K170" s="416"/>
    </row>
    <row r="171" spans="1:17" hidden="1">
      <c r="A171" s="681"/>
      <c r="B171" s="333"/>
      <c r="C171" s="333"/>
      <c r="D171" s="333"/>
      <c r="E171" s="51"/>
      <c r="F171" s="696"/>
      <c r="G171" s="336"/>
      <c r="H171" s="336"/>
      <c r="I171" s="51"/>
      <c r="J171" s="51"/>
      <c r="K171" s="682"/>
    </row>
    <row r="172" spans="1:17" hidden="1">
      <c r="A172" s="351"/>
      <c r="B172" s="352"/>
      <c r="C172" s="352"/>
      <c r="D172" s="352"/>
      <c r="E172" s="239"/>
      <c r="F172" s="353"/>
      <c r="G172" s="354"/>
      <c r="H172" s="354"/>
      <c r="I172" s="239"/>
      <c r="J172" s="239"/>
      <c r="K172" s="355"/>
    </row>
    <row r="173" spans="1:17" hidden="1">
      <c r="A173" s="351"/>
      <c r="B173" s="352"/>
      <c r="C173" s="352"/>
      <c r="D173" s="352"/>
      <c r="E173" s="239"/>
      <c r="F173" s="353"/>
      <c r="G173" s="354"/>
      <c r="H173" s="354"/>
      <c r="I173" s="239"/>
      <c r="J173" s="239"/>
      <c r="K173" s="355"/>
    </row>
    <row r="174" spans="1:17" ht="13.5" hidden="1" thickBot="1">
      <c r="A174" s="419"/>
      <c r="B174" s="571"/>
      <c r="C174" s="571"/>
      <c r="D174" s="571"/>
      <c r="E174" s="571"/>
      <c r="F174" s="571"/>
      <c r="G174" s="571"/>
      <c r="H174" s="571"/>
      <c r="I174" s="571"/>
      <c r="J174" s="571"/>
      <c r="K174" s="424"/>
    </row>
    <row r="175" spans="1:17" ht="16.5" thickBot="1">
      <c r="A175" s="1156" t="s">
        <v>240</v>
      </c>
      <c r="B175" s="1157"/>
      <c r="C175" s="1157"/>
      <c r="D175" s="1157"/>
      <c r="E175" s="1157"/>
      <c r="F175" s="1157"/>
      <c r="G175" s="1157"/>
      <c r="H175" s="1157"/>
      <c r="I175" s="1157"/>
      <c r="J175" s="1157"/>
      <c r="K175" s="1158"/>
      <c r="M175" s="435" t="s">
        <v>210</v>
      </c>
      <c r="N175" s="334"/>
      <c r="O175" s="435" t="s">
        <v>211</v>
      </c>
    </row>
    <row r="176" spans="1:17" ht="13.5" thickBot="1">
      <c r="A176" s="224"/>
      <c r="B176" s="214"/>
      <c r="C176" s="214"/>
      <c r="D176" s="214"/>
      <c r="E176" s="214"/>
      <c r="F176" s="214"/>
      <c r="G176" s="214"/>
      <c r="H176" s="214"/>
      <c r="I176" s="214"/>
      <c r="J176" s="214"/>
      <c r="K176" s="226"/>
      <c r="M176" s="636" t="b">
        <v>1</v>
      </c>
      <c r="N176" s="334"/>
      <c r="O176" s="636">
        <v>1</v>
      </c>
    </row>
    <row r="177" spans="1:12" ht="16.5" thickBot="1">
      <c r="A177" s="346"/>
      <c r="B177" s="661" t="s">
        <v>241</v>
      </c>
      <c r="C177" s="646"/>
      <c r="D177" s="1151" t="s">
        <v>242</v>
      </c>
      <c r="E177" s="1152"/>
      <c r="F177" s="1153" t="s">
        <v>218</v>
      </c>
      <c r="G177" s="1153"/>
      <c r="H177" s="1151" t="s">
        <v>219</v>
      </c>
      <c r="I177" s="1152"/>
      <c r="J177" s="317" t="s">
        <v>209</v>
      </c>
      <c r="K177" s="349"/>
    </row>
    <row r="178" spans="1:12">
      <c r="A178" s="346"/>
      <c r="B178" s="700" t="s">
        <v>241</v>
      </c>
      <c r="C178" s="378" t="s">
        <v>243</v>
      </c>
      <c r="D178" s="701">
        <v>0</v>
      </c>
      <c r="E178" s="378" t="s">
        <v>244</v>
      </c>
      <c r="F178" s="702"/>
      <c r="G178" s="378"/>
      <c r="H178" s="702"/>
      <c r="I178" s="378"/>
      <c r="J178" s="387"/>
      <c r="K178" s="349"/>
    </row>
    <row r="179" spans="1:12">
      <c r="A179" s="346"/>
      <c r="B179" s="703" t="s">
        <v>245</v>
      </c>
      <c r="C179" s="379"/>
      <c r="D179" s="319"/>
      <c r="E179" s="255"/>
      <c r="F179" s="442">
        <v>0</v>
      </c>
      <c r="G179" s="255"/>
      <c r="H179" s="442">
        <v>0</v>
      </c>
      <c r="I179" s="255"/>
      <c r="J179" s="383"/>
      <c r="K179" s="349"/>
    </row>
    <row r="180" spans="1:12">
      <c r="A180" s="346"/>
      <c r="B180" s="643" t="s">
        <v>246</v>
      </c>
      <c r="C180" s="379"/>
      <c r="D180" s="319"/>
      <c r="E180" s="255"/>
      <c r="F180" s="442">
        <v>0</v>
      </c>
      <c r="G180" s="255"/>
      <c r="H180" s="442">
        <v>0</v>
      </c>
      <c r="I180" s="255"/>
      <c r="J180" s="383"/>
      <c r="K180" s="349"/>
    </row>
    <row r="181" spans="1:12">
      <c r="A181" s="346"/>
      <c r="B181" s="703" t="s">
        <v>247</v>
      </c>
      <c r="C181" s="379"/>
      <c r="D181" s="319"/>
      <c r="E181" s="255"/>
      <c r="F181" s="442">
        <v>0</v>
      </c>
      <c r="G181" s="255"/>
      <c r="H181" s="442">
        <v>0</v>
      </c>
      <c r="I181" s="255"/>
      <c r="J181" s="383"/>
      <c r="K181" s="349"/>
    </row>
    <row r="182" spans="1:12">
      <c r="A182" s="346"/>
      <c r="B182" s="643" t="s">
        <v>248</v>
      </c>
      <c r="C182" s="379"/>
      <c r="D182" s="319"/>
      <c r="E182" s="255"/>
      <c r="F182" s="442">
        <v>0</v>
      </c>
      <c r="G182" s="255"/>
      <c r="H182" s="442">
        <v>0</v>
      </c>
      <c r="I182" s="255"/>
      <c r="J182" s="383"/>
      <c r="K182" s="349"/>
    </row>
    <row r="183" spans="1:12">
      <c r="A183" s="346"/>
      <c r="B183" s="643" t="s">
        <v>249</v>
      </c>
      <c r="C183" s="379"/>
      <c r="D183" s="319"/>
      <c r="E183" s="255"/>
      <c r="F183" s="442">
        <v>0</v>
      </c>
      <c r="G183" s="255"/>
      <c r="H183" s="442">
        <v>0</v>
      </c>
      <c r="I183" s="255"/>
      <c r="J183" s="383"/>
      <c r="K183" s="349"/>
    </row>
    <row r="184" spans="1:12">
      <c r="A184" s="346"/>
      <c r="B184" s="643" t="s">
        <v>250</v>
      </c>
      <c r="C184" s="379"/>
      <c r="D184" s="319"/>
      <c r="E184" s="255"/>
      <c r="F184" s="442">
        <v>0</v>
      </c>
      <c r="G184" s="255"/>
      <c r="H184" s="442">
        <v>0</v>
      </c>
      <c r="I184" s="255"/>
      <c r="J184" s="383"/>
      <c r="K184" s="349"/>
    </row>
    <row r="185" spans="1:12" ht="13.5" thickBot="1">
      <c r="A185" s="346"/>
      <c r="B185" s="704" t="s">
        <v>251</v>
      </c>
      <c r="C185" s="705"/>
      <c r="D185" s="377"/>
      <c r="E185" s="374"/>
      <c r="F185" s="443">
        <v>0</v>
      </c>
      <c r="G185" s="374"/>
      <c r="H185" s="443">
        <v>0</v>
      </c>
      <c r="I185" s="374"/>
      <c r="J185" s="706"/>
      <c r="K185" s="349"/>
    </row>
    <row r="186" spans="1:12" ht="13.5" thickBot="1">
      <c r="A186" s="346"/>
      <c r="K186" s="349"/>
    </row>
    <row r="187" spans="1:12" ht="16.5" thickBot="1">
      <c r="A187" s="346"/>
      <c r="B187" s="661" t="s">
        <v>240</v>
      </c>
      <c r="C187" s="646"/>
      <c r="D187" s="1151" t="s">
        <v>242</v>
      </c>
      <c r="E187" s="1152"/>
      <c r="F187" s="1153" t="s">
        <v>218</v>
      </c>
      <c r="G187" s="1153"/>
      <c r="H187" s="1151" t="s">
        <v>219</v>
      </c>
      <c r="I187" s="1152"/>
      <c r="J187" s="317" t="s">
        <v>209</v>
      </c>
      <c r="K187" s="349"/>
    </row>
    <row r="188" spans="1:12">
      <c r="A188" s="346"/>
      <c r="B188" s="367" t="s">
        <v>252</v>
      </c>
      <c r="C188" s="707" t="s">
        <v>253</v>
      </c>
      <c r="D188" s="701">
        <v>0</v>
      </c>
      <c r="E188" s="378" t="s">
        <v>244</v>
      </c>
      <c r="F188" s="708">
        <v>0</v>
      </c>
      <c r="G188" s="378" t="s">
        <v>197</v>
      </c>
      <c r="H188" s="708">
        <v>0</v>
      </c>
      <c r="I188" s="378" t="s">
        <v>197</v>
      </c>
      <c r="J188" s="709" t="s">
        <v>254</v>
      </c>
      <c r="K188" s="349"/>
    </row>
    <row r="189" spans="1:12">
      <c r="A189" s="346"/>
      <c r="B189" s="436" t="s">
        <v>255</v>
      </c>
      <c r="C189" s="710" t="s">
        <v>256</v>
      </c>
      <c r="D189" s="711">
        <v>0</v>
      </c>
      <c r="E189" s="438" t="s">
        <v>244</v>
      </c>
      <c r="F189" s="439">
        <v>0</v>
      </c>
      <c r="G189" s="438" t="s">
        <v>197</v>
      </c>
      <c r="H189" s="439">
        <v>0</v>
      </c>
      <c r="I189" s="438" t="s">
        <v>197</v>
      </c>
      <c r="J189" s="712" t="s">
        <v>254</v>
      </c>
      <c r="K189" s="349"/>
    </row>
    <row r="190" spans="1:12" ht="13.5" thickBot="1">
      <c r="A190" s="346"/>
      <c r="B190" s="704" t="s">
        <v>257</v>
      </c>
      <c r="C190" s="713" t="s">
        <v>258</v>
      </c>
      <c r="D190" s="714">
        <v>0</v>
      </c>
      <c r="E190" s="705" t="s">
        <v>244</v>
      </c>
      <c r="F190" s="715">
        <v>0</v>
      </c>
      <c r="G190" s="705" t="s">
        <v>197</v>
      </c>
      <c r="H190" s="715">
        <v>0</v>
      </c>
      <c r="I190" s="705" t="s">
        <v>197</v>
      </c>
      <c r="J190" s="716" t="s">
        <v>259</v>
      </c>
      <c r="K190" s="349"/>
    </row>
    <row r="191" spans="1:12" ht="30" customHeight="1" thickBot="1">
      <c r="A191" s="346"/>
      <c r="K191" s="349"/>
    </row>
    <row r="192" spans="1:12" hidden="1">
      <c r="A192" s="681"/>
      <c r="B192" s="333"/>
      <c r="C192" s="333"/>
      <c r="D192" s="333"/>
      <c r="E192" s="51"/>
      <c r="F192" s="696"/>
      <c r="G192" s="336"/>
      <c r="H192" s="336"/>
      <c r="I192" s="51"/>
      <c r="J192" s="51"/>
      <c r="K192" s="682"/>
      <c r="L192" s="334"/>
    </row>
    <row r="193" spans="1:75" hidden="1">
      <c r="A193" s="351"/>
      <c r="B193" s="333"/>
      <c r="C193" s="333"/>
      <c r="D193" s="51"/>
      <c r="E193" s="51"/>
      <c r="F193" s="51"/>
      <c r="G193" s="336"/>
      <c r="H193" s="336"/>
      <c r="I193" s="51"/>
      <c r="J193" s="239"/>
      <c r="K193" s="355"/>
      <c r="L193" s="334"/>
    </row>
    <row r="194" spans="1:75" hidden="1">
      <c r="A194" s="351"/>
      <c r="B194" s="333"/>
      <c r="C194" s="333"/>
      <c r="D194" s="51"/>
      <c r="E194" s="51"/>
      <c r="F194" s="51"/>
      <c r="G194" s="336"/>
      <c r="H194" s="336"/>
      <c r="I194" s="51"/>
      <c r="J194" s="239"/>
      <c r="K194" s="355"/>
      <c r="L194" s="334"/>
      <c r="M194" s="334"/>
      <c r="N194" s="334"/>
      <c r="O194" s="334"/>
      <c r="P194" s="334"/>
      <c r="Q194" s="334"/>
    </row>
    <row r="195" spans="1:75" hidden="1">
      <c r="A195" s="351"/>
      <c r="B195" s="333"/>
      <c r="C195" s="333"/>
      <c r="D195" s="51"/>
      <c r="E195" s="51"/>
      <c r="F195" s="51"/>
      <c r="G195" s="336"/>
      <c r="H195" s="336"/>
      <c r="I195" s="51"/>
      <c r="J195" s="239"/>
      <c r="K195" s="355"/>
      <c r="L195" s="334"/>
      <c r="M195" s="334"/>
      <c r="N195" s="334"/>
      <c r="O195" s="334"/>
      <c r="P195" s="334"/>
      <c r="Q195" s="334"/>
    </row>
    <row r="196" spans="1:75" hidden="1">
      <c r="A196" s="681"/>
      <c r="B196" s="333"/>
      <c r="C196" s="333"/>
      <c r="D196" s="51"/>
      <c r="E196" s="51"/>
      <c r="F196" s="335"/>
      <c r="G196" s="336"/>
      <c r="H196" s="335"/>
      <c r="I196" s="336"/>
      <c r="J196" s="51"/>
      <c r="K196" s="682"/>
      <c r="L196" s="334"/>
      <c r="M196" s="334"/>
      <c r="N196" s="334"/>
      <c r="O196" s="334"/>
      <c r="P196" s="334"/>
      <c r="Q196" s="334"/>
    </row>
    <row r="197" spans="1:75" hidden="1">
      <c r="A197" s="351"/>
      <c r="B197" s="333"/>
      <c r="C197" s="333"/>
      <c r="D197" s="51"/>
      <c r="E197" s="51"/>
      <c r="F197" s="335"/>
      <c r="G197" s="336"/>
      <c r="H197" s="335"/>
      <c r="I197" s="336"/>
      <c r="J197" s="239"/>
      <c r="K197" s="355"/>
      <c r="L197" s="334"/>
      <c r="M197" s="334"/>
      <c r="N197" s="334"/>
      <c r="O197" s="334"/>
      <c r="P197" s="334"/>
      <c r="Q197" s="334"/>
    </row>
    <row r="198" spans="1:75" s="263" customFormat="1" hidden="1">
      <c r="A198" s="681"/>
      <c r="B198" s="333"/>
      <c r="C198" s="333"/>
      <c r="D198" s="51"/>
      <c r="E198" s="51"/>
      <c r="F198" s="335"/>
      <c r="G198" s="336"/>
      <c r="H198" s="335"/>
      <c r="I198" s="336"/>
      <c r="J198" s="51"/>
      <c r="K198" s="682"/>
      <c r="L198" s="334"/>
      <c r="M198" s="334"/>
      <c r="N198" s="334"/>
      <c r="O198" s="334"/>
      <c r="P198" s="334"/>
      <c r="Q198" s="33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row>
    <row r="199" spans="1:75" s="334" customFormat="1" hidden="1">
      <c r="A199" s="351"/>
      <c r="B199" s="333"/>
      <c r="C199" s="333"/>
      <c r="D199" s="51"/>
      <c r="E199" s="51"/>
      <c r="F199" s="335"/>
      <c r="G199" s="336"/>
      <c r="H199" s="335"/>
      <c r="I199" s="336"/>
      <c r="J199" s="239"/>
      <c r="K199" s="355"/>
    </row>
    <row r="200" spans="1:75" s="334" customFormat="1" hidden="1">
      <c r="A200" s="351"/>
      <c r="B200" s="333"/>
      <c r="C200" s="333"/>
      <c r="D200" s="51"/>
      <c r="E200" s="51"/>
      <c r="F200" s="335"/>
      <c r="G200" s="336"/>
      <c r="H200" s="335"/>
      <c r="I200" s="336"/>
      <c r="J200" s="239"/>
      <c r="K200" s="355"/>
      <c r="N200" s="214"/>
      <c r="O200" s="214"/>
      <c r="P200" s="214"/>
    </row>
    <row r="201" spans="1:75" s="334" customFormat="1" hidden="1">
      <c r="A201" s="351"/>
      <c r="B201" s="352"/>
      <c r="C201" s="352"/>
      <c r="D201" s="352"/>
      <c r="E201" s="239"/>
      <c r="F201" s="353"/>
      <c r="G201" s="354"/>
      <c r="H201" s="354"/>
      <c r="I201" s="239"/>
      <c r="J201" s="239"/>
      <c r="K201" s="355"/>
      <c r="L201" s="214"/>
      <c r="M201" s="214"/>
      <c r="N201" s="214"/>
      <c r="O201" s="214"/>
      <c r="P201" s="214"/>
    </row>
    <row r="202" spans="1:75" s="334" customFormat="1" hidden="1">
      <c r="A202" s="412"/>
      <c r="B202" s="417" t="s">
        <v>217</v>
      </c>
      <c r="C202" s="413" t="b">
        <v>1</v>
      </c>
      <c r="D202" s="402"/>
      <c r="E202" s="402"/>
      <c r="F202" s="402"/>
      <c r="G202" s="415"/>
      <c r="H202" s="415"/>
      <c r="I202" s="402"/>
      <c r="J202" s="402"/>
      <c r="K202" s="416"/>
      <c r="L202" s="214"/>
      <c r="M202" s="214"/>
      <c r="N202" s="214"/>
      <c r="O202" s="214"/>
      <c r="P202" s="214"/>
    </row>
    <row r="203" spans="1:75" s="334" customFormat="1" hidden="1">
      <c r="A203" s="412"/>
      <c r="B203" s="417"/>
      <c r="C203" s="413"/>
      <c r="D203" s="402"/>
      <c r="E203" s="402"/>
      <c r="F203" s="402" t="s">
        <v>218</v>
      </c>
      <c r="G203" s="402"/>
      <c r="H203" s="662" t="s">
        <v>219</v>
      </c>
      <c r="I203" s="662"/>
      <c r="J203" s="402"/>
      <c r="K203" s="416"/>
      <c r="L203" s="214"/>
      <c r="M203" s="214"/>
      <c r="P203" s="214"/>
    </row>
    <row r="204" spans="1:75" s="334" customFormat="1" hidden="1">
      <c r="A204" s="412"/>
      <c r="B204" s="417" t="s">
        <v>220</v>
      </c>
      <c r="C204" s="413"/>
      <c r="D204" s="402"/>
      <c r="E204" s="402"/>
      <c r="F204" s="697">
        <v>0</v>
      </c>
      <c r="G204" s="291" t="s">
        <v>197</v>
      </c>
      <c r="H204" s="697">
        <v>0</v>
      </c>
      <c r="I204" s="291" t="s">
        <v>197</v>
      </c>
      <c r="J204" s="402"/>
      <c r="K204" s="416"/>
      <c r="L204" s="214"/>
      <c r="M204" s="214"/>
      <c r="P204" s="214"/>
    </row>
    <row r="205" spans="1:75" s="334" customFormat="1" hidden="1">
      <c r="A205" s="681"/>
      <c r="B205" s="333"/>
      <c r="C205" s="333"/>
      <c r="D205" s="333"/>
      <c r="E205" s="51"/>
      <c r="F205" s="696"/>
      <c r="G205" s="336"/>
      <c r="H205" s="336"/>
      <c r="I205" s="51"/>
      <c r="J205" s="51"/>
      <c r="K205" s="682"/>
      <c r="L205" s="214"/>
      <c r="M205" s="214"/>
      <c r="P205" s="214"/>
    </row>
    <row r="206" spans="1:75" s="334" customFormat="1" hidden="1">
      <c r="A206" s="351"/>
      <c r="B206" s="352"/>
      <c r="C206" s="352"/>
      <c r="D206" s="352"/>
      <c r="E206" s="239"/>
      <c r="F206" s="353"/>
      <c r="G206" s="354"/>
      <c r="H206" s="354"/>
      <c r="I206" s="239"/>
      <c r="J206" s="239"/>
      <c r="K206" s="355"/>
      <c r="L206" s="214"/>
      <c r="M206" s="214"/>
      <c r="P206" s="214"/>
    </row>
    <row r="207" spans="1:75" s="334" customFormat="1" hidden="1">
      <c r="A207" s="351"/>
      <c r="B207" s="352"/>
      <c r="C207" s="352"/>
      <c r="D207" s="352"/>
      <c r="E207" s="239"/>
      <c r="F207" s="353"/>
      <c r="G207" s="354"/>
      <c r="H207" s="354"/>
      <c r="I207" s="239"/>
      <c r="J207" s="239"/>
      <c r="K207" s="355"/>
      <c r="L207" s="214"/>
      <c r="M207" s="214"/>
      <c r="N207" s="214"/>
      <c r="O207" s="214"/>
      <c r="P207" s="214"/>
    </row>
    <row r="208" spans="1:75" s="334" customFormat="1" ht="13.5" hidden="1" thickBot="1">
      <c r="A208" s="419"/>
      <c r="B208" s="571"/>
      <c r="C208" s="571"/>
      <c r="D208" s="571"/>
      <c r="E208" s="571"/>
      <c r="F208" s="571"/>
      <c r="G208" s="571"/>
      <c r="H208" s="571"/>
      <c r="I208" s="571"/>
      <c r="J208" s="571"/>
      <c r="K208" s="424"/>
      <c r="L208" s="214"/>
      <c r="M208" s="214"/>
      <c r="N208" s="214"/>
      <c r="O208" s="214"/>
      <c r="P208" s="214"/>
    </row>
    <row r="209" spans="1:16" s="334" customFormat="1" ht="16.5" thickBot="1">
      <c r="A209" s="1156" t="s">
        <v>260</v>
      </c>
      <c r="B209" s="1157"/>
      <c r="C209" s="1157"/>
      <c r="D209" s="1157"/>
      <c r="E209" s="1157"/>
      <c r="F209" s="1157"/>
      <c r="G209" s="1157"/>
      <c r="H209" s="1157"/>
      <c r="I209" s="1157"/>
      <c r="J209" s="1157"/>
      <c r="K209" s="1158"/>
      <c r="M209" s="435" t="s">
        <v>210</v>
      </c>
      <c r="O209" s="435" t="s">
        <v>211</v>
      </c>
      <c r="P209" s="214"/>
    </row>
    <row r="210" spans="1:16" s="334" customFormat="1" ht="13.5" thickBot="1">
      <c r="A210" s="224"/>
      <c r="K210" s="226"/>
      <c r="M210" s="636" t="b">
        <v>1</v>
      </c>
      <c r="O210" s="636">
        <v>1</v>
      </c>
      <c r="P210" s="214"/>
    </row>
    <row r="211" spans="1:16" s="334" customFormat="1" ht="16.5" thickBot="1">
      <c r="A211" s="346"/>
      <c r="B211" s="661" t="s">
        <v>261</v>
      </c>
      <c r="C211" s="646"/>
      <c r="D211" s="1151" t="s">
        <v>242</v>
      </c>
      <c r="E211" s="1152"/>
      <c r="F211" s="1151" t="s">
        <v>218</v>
      </c>
      <c r="G211" s="1152"/>
      <c r="H211" s="1151" t="s">
        <v>219</v>
      </c>
      <c r="I211" s="1152"/>
      <c r="J211" s="317" t="s">
        <v>209</v>
      </c>
      <c r="K211" s="349"/>
      <c r="M211" s="317" t="s">
        <v>210</v>
      </c>
      <c r="O211" s="317" t="s">
        <v>211</v>
      </c>
      <c r="P211" s="214"/>
    </row>
    <row r="212" spans="1:16" s="334" customFormat="1">
      <c r="A212" s="346"/>
      <c r="B212" s="700" t="s">
        <v>262</v>
      </c>
      <c r="C212" s="378"/>
      <c r="D212" s="701">
        <v>0</v>
      </c>
      <c r="E212" s="378" t="s">
        <v>244</v>
      </c>
      <c r="F212" s="708">
        <v>0</v>
      </c>
      <c r="G212" s="378" t="s">
        <v>197</v>
      </c>
      <c r="H212" s="708">
        <v>0</v>
      </c>
      <c r="I212" s="378" t="s">
        <v>197</v>
      </c>
      <c r="J212" s="387" t="s">
        <v>263</v>
      </c>
      <c r="K212" s="349"/>
      <c r="M212" s="636" t="b">
        <v>1</v>
      </c>
      <c r="O212" s="636">
        <v>1</v>
      </c>
      <c r="P212" s="214"/>
    </row>
    <row r="213" spans="1:16" s="334" customFormat="1" ht="13.5" thickBot="1">
      <c r="A213" s="346"/>
      <c r="B213" s="381" t="s">
        <v>264</v>
      </c>
      <c r="C213" s="382" t="s">
        <v>265</v>
      </c>
      <c r="D213" s="717">
        <v>0</v>
      </c>
      <c r="E213" s="382" t="s">
        <v>244</v>
      </c>
      <c r="F213" s="718">
        <v>0</v>
      </c>
      <c r="G213" s="382" t="s">
        <v>197</v>
      </c>
      <c r="H213" s="718">
        <v>0</v>
      </c>
      <c r="I213" s="382" t="s">
        <v>197</v>
      </c>
      <c r="J213" s="382"/>
      <c r="K213" s="349"/>
      <c r="N213" s="214"/>
      <c r="O213" s="214"/>
      <c r="P213" s="214"/>
    </row>
    <row r="214" spans="1:16" s="334" customFormat="1" ht="13.5" thickBot="1">
      <c r="A214" s="224"/>
      <c r="B214" s="214"/>
      <c r="C214" s="214"/>
      <c r="D214" s="214"/>
      <c r="E214" s="214"/>
      <c r="F214" s="214"/>
      <c r="G214" s="214"/>
      <c r="H214" s="214"/>
      <c r="I214" s="214"/>
      <c r="J214" s="214"/>
      <c r="K214" s="226"/>
      <c r="L214" s="214"/>
      <c r="M214" s="214"/>
      <c r="N214" s="214"/>
      <c r="O214" s="214"/>
      <c r="P214" s="214"/>
    </row>
    <row r="215" spans="1:16" s="334" customFormat="1" ht="16.5" thickBot="1">
      <c r="A215" s="224"/>
      <c r="B215" s="661" t="s">
        <v>266</v>
      </c>
      <c r="C215" s="646"/>
      <c r="D215" s="1151" t="s">
        <v>242</v>
      </c>
      <c r="E215" s="1152"/>
      <c r="F215" s="1151" t="s">
        <v>218</v>
      </c>
      <c r="G215" s="1152"/>
      <c r="H215" s="1151" t="s">
        <v>219</v>
      </c>
      <c r="I215" s="1152"/>
      <c r="J215" s="317" t="s">
        <v>209</v>
      </c>
      <c r="K215" s="226"/>
      <c r="L215" s="214"/>
      <c r="M215" s="214"/>
      <c r="N215" s="214"/>
      <c r="O215" s="214"/>
      <c r="P215" s="214"/>
    </row>
    <row r="216" spans="1:16" s="334" customFormat="1">
      <c r="A216" s="346"/>
      <c r="B216" s="703" t="s">
        <v>267</v>
      </c>
      <c r="C216" s="719" t="s">
        <v>268</v>
      </c>
      <c r="D216" s="624">
        <v>0</v>
      </c>
      <c r="E216" s="379" t="s">
        <v>244</v>
      </c>
      <c r="F216" s="380">
        <v>0</v>
      </c>
      <c r="G216" s="379" t="s">
        <v>197</v>
      </c>
      <c r="H216" s="380">
        <v>0</v>
      </c>
      <c r="I216" s="379" t="s">
        <v>197</v>
      </c>
      <c r="J216" s="383"/>
      <c r="K216" s="349"/>
      <c r="L216" s="214"/>
      <c r="M216" s="214"/>
      <c r="N216" s="214"/>
      <c r="O216" s="214"/>
      <c r="P216" s="214"/>
    </row>
    <row r="217" spans="1:16" s="334" customFormat="1" ht="13.5" thickBot="1">
      <c r="A217" s="224"/>
      <c r="B217" s="720" t="s">
        <v>269</v>
      </c>
      <c r="C217" s="713" t="s">
        <v>270</v>
      </c>
      <c r="D217" s="714">
        <v>0</v>
      </c>
      <c r="E217" s="705" t="s">
        <v>244</v>
      </c>
      <c r="F217" s="715">
        <v>0</v>
      </c>
      <c r="G217" s="705" t="s">
        <v>197</v>
      </c>
      <c r="H217" s="715">
        <v>0</v>
      </c>
      <c r="I217" s="705" t="s">
        <v>197</v>
      </c>
      <c r="J217" s="706"/>
      <c r="K217" s="226"/>
      <c r="L217" s="214"/>
      <c r="M217" s="214"/>
      <c r="N217" s="214"/>
      <c r="O217" s="214"/>
      <c r="P217" s="214"/>
    </row>
    <row r="218" spans="1:16" s="334" customFormat="1" ht="30" customHeight="1" thickBot="1">
      <c r="A218" s="346"/>
      <c r="B218" s="80"/>
      <c r="C218" s="80"/>
      <c r="D218" s="80"/>
      <c r="E218" s="80"/>
      <c r="F218" s="80"/>
      <c r="G218" s="80"/>
      <c r="H218" s="80"/>
      <c r="I218" s="80"/>
      <c r="J218" s="80"/>
      <c r="K218" s="349"/>
      <c r="L218" s="214"/>
      <c r="M218" s="214"/>
      <c r="N218" s="214"/>
      <c r="O218" s="214"/>
    </row>
    <row r="219" spans="1:16" s="334" customFormat="1" hidden="1">
      <c r="A219" s="681"/>
      <c r="B219" s="333"/>
      <c r="C219" s="333"/>
      <c r="D219" s="333"/>
      <c r="E219" s="51"/>
      <c r="F219" s="696"/>
      <c r="G219" s="336"/>
      <c r="H219" s="336"/>
      <c r="I219" s="51"/>
      <c r="J219" s="51"/>
      <c r="K219" s="682"/>
      <c r="L219" s="214"/>
      <c r="M219" s="214"/>
      <c r="N219" s="214"/>
      <c r="O219" s="214"/>
      <c r="P219" s="214"/>
    </row>
    <row r="220" spans="1:16" s="334" customFormat="1" hidden="1">
      <c r="A220" s="681"/>
      <c r="B220" s="333"/>
      <c r="C220" s="333"/>
      <c r="D220" s="333"/>
      <c r="E220" s="51"/>
      <c r="F220" s="696"/>
      <c r="G220" s="336"/>
      <c r="H220" s="336"/>
      <c r="I220" s="51"/>
      <c r="J220" s="51"/>
      <c r="K220" s="682"/>
      <c r="L220" s="214"/>
      <c r="M220" s="214"/>
      <c r="N220" s="214"/>
      <c r="O220" s="214"/>
      <c r="P220" s="214"/>
    </row>
    <row r="221" spans="1:16" s="334" customFormat="1" hidden="1">
      <c r="A221" s="351"/>
      <c r="B221" s="352"/>
      <c r="C221" s="352"/>
      <c r="D221" s="352"/>
      <c r="E221" s="239"/>
      <c r="F221" s="353"/>
      <c r="G221" s="354"/>
      <c r="H221" s="354"/>
      <c r="I221" s="239"/>
      <c r="J221" s="239"/>
      <c r="K221" s="355"/>
      <c r="L221" s="214"/>
      <c r="M221" s="214"/>
      <c r="N221" s="214"/>
      <c r="O221" s="214"/>
      <c r="P221" s="214"/>
    </row>
    <row r="222" spans="1:16" s="334" customFormat="1" hidden="1">
      <c r="A222" s="351"/>
      <c r="B222" s="352"/>
      <c r="C222" s="352"/>
      <c r="D222" s="352"/>
      <c r="E222" s="239"/>
      <c r="F222" s="353"/>
      <c r="G222" s="354"/>
      <c r="H222" s="354"/>
      <c r="I222" s="239"/>
      <c r="J222" s="239"/>
      <c r="K222" s="355"/>
      <c r="L222" s="214"/>
      <c r="M222" s="214"/>
      <c r="N222" s="214"/>
      <c r="O222" s="214"/>
      <c r="P222" s="214"/>
    </row>
    <row r="223" spans="1:16" s="334" customFormat="1" hidden="1">
      <c r="A223" s="351"/>
      <c r="B223" s="352"/>
      <c r="C223" s="352"/>
      <c r="D223" s="352"/>
      <c r="E223" s="239"/>
      <c r="F223" s="353"/>
      <c r="G223" s="354"/>
      <c r="H223" s="354"/>
      <c r="I223" s="239"/>
      <c r="J223" s="239"/>
      <c r="K223" s="355"/>
      <c r="L223" s="214"/>
      <c r="M223" s="214"/>
      <c r="N223" s="214"/>
      <c r="O223" s="214"/>
      <c r="P223" s="214"/>
    </row>
    <row r="224" spans="1:16" s="334" customFormat="1" hidden="1">
      <c r="A224" s="681"/>
      <c r="B224" s="333"/>
      <c r="C224" s="333"/>
      <c r="D224" s="333"/>
      <c r="E224" s="51"/>
      <c r="F224" s="696"/>
      <c r="G224" s="336"/>
      <c r="H224" s="336"/>
      <c r="I224" s="51"/>
      <c r="J224" s="51"/>
      <c r="K224" s="682"/>
      <c r="L224" s="214"/>
      <c r="M224" s="214"/>
      <c r="N224" s="214"/>
      <c r="O224" s="214"/>
      <c r="P224" s="214"/>
    </row>
    <row r="225" spans="1:16" s="334" customFormat="1" hidden="1">
      <c r="A225" s="351"/>
      <c r="B225" s="352"/>
      <c r="C225" s="352"/>
      <c r="D225" s="352"/>
      <c r="E225" s="239"/>
      <c r="F225" s="353"/>
      <c r="G225" s="354"/>
      <c r="H225" s="354"/>
      <c r="I225" s="239"/>
      <c r="J225" s="239"/>
      <c r="K225" s="355"/>
      <c r="L225" s="214"/>
      <c r="M225" s="214"/>
      <c r="N225" s="214"/>
      <c r="O225" s="214"/>
      <c r="P225" s="214"/>
    </row>
    <row r="226" spans="1:16" s="334" customFormat="1" hidden="1">
      <c r="A226" s="681"/>
      <c r="B226" s="333"/>
      <c r="C226" s="333"/>
      <c r="D226" s="333"/>
      <c r="E226" s="51"/>
      <c r="F226" s="696"/>
      <c r="G226" s="336"/>
      <c r="H226" s="336"/>
      <c r="I226" s="51"/>
      <c r="J226" s="51"/>
      <c r="K226" s="682"/>
      <c r="L226" s="214"/>
      <c r="M226" s="214"/>
      <c r="N226" s="214"/>
      <c r="O226" s="214"/>
    </row>
    <row r="227" spans="1:16" s="334" customFormat="1" hidden="1">
      <c r="A227" s="351"/>
      <c r="B227" s="352"/>
      <c r="C227" s="352"/>
      <c r="D227" s="352"/>
      <c r="E227" s="239"/>
      <c r="F227" s="353"/>
      <c r="G227" s="354"/>
      <c r="H227" s="354"/>
      <c r="I227" s="239"/>
      <c r="J227" s="239"/>
      <c r="K227" s="355"/>
      <c r="L227" s="214"/>
      <c r="M227" s="214"/>
      <c r="N227" s="214"/>
      <c r="O227" s="214"/>
    </row>
    <row r="228" spans="1:16" s="334" customFormat="1" hidden="1">
      <c r="A228" s="351"/>
      <c r="B228" s="352"/>
      <c r="C228" s="352"/>
      <c r="D228" s="352"/>
      <c r="E228" s="239"/>
      <c r="F228" s="353"/>
      <c r="G228" s="354"/>
      <c r="H228" s="354"/>
      <c r="I228" s="239"/>
      <c r="J228" s="239"/>
      <c r="K228" s="355"/>
      <c r="L228" s="214"/>
      <c r="M228" s="214"/>
      <c r="N228" s="214"/>
      <c r="O228" s="214"/>
    </row>
    <row r="229" spans="1:16" s="334" customFormat="1" hidden="1">
      <c r="A229" s="351"/>
      <c r="B229" s="352"/>
      <c r="C229" s="352"/>
      <c r="D229" s="352"/>
      <c r="E229" s="239"/>
      <c r="F229" s="353"/>
      <c r="G229" s="354"/>
      <c r="H229" s="354"/>
      <c r="I229" s="239"/>
      <c r="J229" s="239"/>
      <c r="K229" s="355"/>
      <c r="L229" s="214"/>
      <c r="M229" s="214"/>
      <c r="N229" s="214"/>
      <c r="O229" s="214"/>
    </row>
    <row r="230" spans="1:16" s="334" customFormat="1" hidden="1">
      <c r="A230" s="412"/>
      <c r="B230" s="417" t="s">
        <v>217</v>
      </c>
      <c r="C230" s="413" t="b">
        <v>1</v>
      </c>
      <c r="D230" s="402"/>
      <c r="E230" s="402"/>
      <c r="F230" s="402"/>
      <c r="G230" s="415"/>
      <c r="H230" s="415"/>
      <c r="I230" s="402"/>
      <c r="J230" s="402"/>
      <c r="K230" s="416"/>
      <c r="L230" s="214"/>
      <c r="M230" s="214"/>
      <c r="N230" s="214"/>
      <c r="O230" s="214"/>
    </row>
    <row r="231" spans="1:16" s="334" customFormat="1" hidden="1">
      <c r="A231" s="412"/>
      <c r="B231" s="417"/>
      <c r="C231" s="413"/>
      <c r="D231" s="402"/>
      <c r="E231" s="402"/>
      <c r="F231" s="402" t="s">
        <v>218</v>
      </c>
      <c r="G231" s="402"/>
      <c r="H231" s="662" t="s">
        <v>219</v>
      </c>
      <c r="I231" s="662"/>
      <c r="J231" s="402"/>
      <c r="K231" s="416"/>
      <c r="L231" s="214"/>
      <c r="M231" s="214"/>
      <c r="N231" s="214"/>
      <c r="O231" s="214"/>
    </row>
    <row r="232" spans="1:16" s="334" customFormat="1" hidden="1">
      <c r="A232" s="412"/>
      <c r="B232" s="417" t="s">
        <v>220</v>
      </c>
      <c r="C232" s="413"/>
      <c r="D232" s="402"/>
      <c r="E232" s="402"/>
      <c r="F232" s="697">
        <v>0</v>
      </c>
      <c r="G232" s="291" t="s">
        <v>197</v>
      </c>
      <c r="H232" s="697">
        <v>0</v>
      </c>
      <c r="I232" s="291" t="s">
        <v>197</v>
      </c>
      <c r="J232" s="402"/>
      <c r="K232" s="416"/>
      <c r="L232" s="214"/>
      <c r="M232" s="214"/>
      <c r="N232" s="214"/>
      <c r="O232" s="214"/>
    </row>
    <row r="233" spans="1:16" s="334" customFormat="1" hidden="1">
      <c r="A233" s="681"/>
      <c r="B233" s="333"/>
      <c r="C233" s="333"/>
      <c r="D233" s="333"/>
      <c r="E233" s="51"/>
      <c r="F233" s="696"/>
      <c r="G233" s="336"/>
      <c r="H233" s="336"/>
      <c r="I233" s="51"/>
      <c r="J233" s="51"/>
      <c r="K233" s="682"/>
      <c r="L233" s="214"/>
      <c r="M233" s="214"/>
      <c r="N233" s="214"/>
      <c r="O233" s="214"/>
    </row>
    <row r="234" spans="1:16" s="334" customFormat="1" hidden="1">
      <c r="A234" s="351"/>
      <c r="B234" s="352"/>
      <c r="C234" s="352"/>
      <c r="D234" s="352"/>
      <c r="E234" s="239"/>
      <c r="F234" s="353"/>
      <c r="G234" s="354"/>
      <c r="H234" s="354"/>
      <c r="I234" s="239"/>
      <c r="J234" s="239"/>
      <c r="K234" s="355"/>
      <c r="L234" s="214"/>
      <c r="M234" s="214"/>
      <c r="N234" s="214"/>
      <c r="O234" s="214"/>
    </row>
    <row r="235" spans="1:16" s="334" customFormat="1" hidden="1">
      <c r="A235" s="351"/>
      <c r="B235" s="352"/>
      <c r="C235" s="352"/>
      <c r="D235" s="352"/>
      <c r="E235" s="239"/>
      <c r="F235" s="353"/>
      <c r="G235" s="354"/>
      <c r="H235" s="354"/>
      <c r="I235" s="239"/>
      <c r="J235" s="239"/>
      <c r="K235" s="355"/>
      <c r="L235" s="214"/>
      <c r="M235" s="214"/>
      <c r="N235" s="214"/>
      <c r="O235" s="214"/>
    </row>
    <row r="236" spans="1:16" s="334" customFormat="1" ht="13.5" hidden="1" thickBot="1">
      <c r="A236" s="419"/>
      <c r="B236" s="571"/>
      <c r="C236" s="571"/>
      <c r="D236" s="571"/>
      <c r="E236" s="571"/>
      <c r="F236" s="571"/>
      <c r="G236" s="571"/>
      <c r="H236" s="571"/>
      <c r="I236" s="571"/>
      <c r="J236" s="571"/>
      <c r="K236" s="424"/>
      <c r="L236" s="214"/>
      <c r="M236" s="214"/>
      <c r="N236" s="214"/>
      <c r="O236" s="214"/>
    </row>
    <row r="237" spans="1:16" s="334" customFormat="1" ht="16.5" thickBot="1">
      <c r="A237" s="1156" t="s">
        <v>271</v>
      </c>
      <c r="B237" s="1157"/>
      <c r="C237" s="1157"/>
      <c r="D237" s="1157"/>
      <c r="E237" s="1157"/>
      <c r="F237" s="1157"/>
      <c r="G237" s="1157"/>
      <c r="H237" s="1157"/>
      <c r="I237" s="1157"/>
      <c r="J237" s="1157"/>
      <c r="K237" s="1158"/>
      <c r="L237" s="214"/>
      <c r="M237" s="435" t="s">
        <v>210</v>
      </c>
      <c r="O237" s="435" t="s">
        <v>211</v>
      </c>
    </row>
    <row r="238" spans="1:16" s="334" customFormat="1" ht="13.5" thickBot="1">
      <c r="A238" s="224"/>
      <c r="B238" s="214"/>
      <c r="C238" s="214"/>
      <c r="D238" s="214"/>
      <c r="E238" s="214"/>
      <c r="F238" s="214"/>
      <c r="G238" s="214"/>
      <c r="H238" s="214"/>
      <c r="I238" s="214"/>
      <c r="J238" s="214"/>
      <c r="K238" s="226"/>
      <c r="L238" s="214"/>
      <c r="M238" s="636" t="b">
        <v>1</v>
      </c>
      <c r="O238" s="636">
        <v>1</v>
      </c>
    </row>
    <row r="239" spans="1:16" s="334" customFormat="1" ht="35.25" hidden="1" customHeight="1" thickBot="1">
      <c r="A239" s="346"/>
      <c r="B239" s="550"/>
      <c r="C239" s="587"/>
      <c r="D239" s="214"/>
      <c r="E239" s="214"/>
      <c r="F239" s="214"/>
      <c r="G239" s="214"/>
      <c r="H239" s="214"/>
      <c r="I239" s="214"/>
      <c r="J239" s="214"/>
      <c r="K239" s="226"/>
      <c r="L239" s="214"/>
      <c r="M239" s="214"/>
      <c r="O239" s="214"/>
    </row>
    <row r="240" spans="1:16" s="334" customFormat="1" ht="12.75" hidden="1" customHeight="1" thickBot="1">
      <c r="A240" s="346"/>
      <c r="B240" s="214"/>
      <c r="C240" s="214"/>
      <c r="D240" s="214"/>
      <c r="E240" s="214"/>
      <c r="F240" s="214"/>
      <c r="G240" s="214"/>
      <c r="H240" s="214"/>
      <c r="I240" s="214"/>
      <c r="J240" s="214"/>
      <c r="K240" s="226"/>
      <c r="L240" s="214"/>
      <c r="M240" s="214"/>
      <c r="N240" s="214"/>
      <c r="O240" s="214"/>
    </row>
    <row r="241" spans="1:15" s="334" customFormat="1" ht="16.5" thickBot="1">
      <c r="A241" s="346"/>
      <c r="B241" s="661" t="s">
        <v>261</v>
      </c>
      <c r="C241" s="646"/>
      <c r="D241" s="1151" t="s">
        <v>242</v>
      </c>
      <c r="E241" s="1152"/>
      <c r="F241" s="1153" t="s">
        <v>218</v>
      </c>
      <c r="G241" s="1153"/>
      <c r="H241" s="1151" t="s">
        <v>219</v>
      </c>
      <c r="I241" s="1152"/>
      <c r="J241" s="317" t="s">
        <v>209</v>
      </c>
      <c r="K241" s="349"/>
      <c r="L241" s="214"/>
    </row>
    <row r="242" spans="1:15" s="334" customFormat="1">
      <c r="A242" s="346"/>
      <c r="B242" s="700" t="s">
        <v>272</v>
      </c>
      <c r="C242" s="378" t="s">
        <v>273</v>
      </c>
      <c r="D242" s="701">
        <v>0</v>
      </c>
      <c r="E242" s="378" t="s">
        <v>244</v>
      </c>
      <c r="F242" s="708">
        <v>0</v>
      </c>
      <c r="G242" s="378" t="s">
        <v>197</v>
      </c>
      <c r="H242" s="708">
        <v>0</v>
      </c>
      <c r="I242" s="378" t="s">
        <v>197</v>
      </c>
      <c r="J242" s="378"/>
      <c r="K242" s="349"/>
      <c r="L242" s="214"/>
    </row>
    <row r="243" spans="1:15" s="334" customFormat="1">
      <c r="A243" s="346"/>
      <c r="B243" s="643" t="s">
        <v>274</v>
      </c>
      <c r="C243" s="379" t="s">
        <v>275</v>
      </c>
      <c r="D243" s="624">
        <v>0</v>
      </c>
      <c r="E243" s="379" t="s">
        <v>244</v>
      </c>
      <c r="F243" s="380">
        <v>0</v>
      </c>
      <c r="G243" s="379" t="s">
        <v>197</v>
      </c>
      <c r="H243" s="380">
        <v>0</v>
      </c>
      <c r="I243" s="379" t="s">
        <v>197</v>
      </c>
      <c r="J243" s="379"/>
      <c r="K243" s="349"/>
      <c r="L243" s="214"/>
      <c r="N243" s="214"/>
      <c r="O243" s="214"/>
    </row>
    <row r="244" spans="1:15" s="334" customFormat="1">
      <c r="A244" s="346"/>
      <c r="B244" s="643" t="s">
        <v>276</v>
      </c>
      <c r="C244" s="379" t="s">
        <v>277</v>
      </c>
      <c r="D244" s="624">
        <v>0</v>
      </c>
      <c r="E244" s="379" t="s">
        <v>244</v>
      </c>
      <c r="F244" s="380">
        <v>0</v>
      </c>
      <c r="G244" s="379" t="s">
        <v>197</v>
      </c>
      <c r="H244" s="380">
        <v>0</v>
      </c>
      <c r="I244" s="379" t="s">
        <v>197</v>
      </c>
      <c r="J244" s="379"/>
      <c r="K244" s="349"/>
      <c r="L244" s="214"/>
      <c r="M244" s="214"/>
      <c r="N244" s="214"/>
      <c r="O244" s="214"/>
    </row>
    <row r="245" spans="1:15" s="334" customFormat="1">
      <c r="A245" s="346"/>
      <c r="B245" s="643" t="s">
        <v>278</v>
      </c>
      <c r="C245" s="379" t="s">
        <v>279</v>
      </c>
      <c r="D245" s="624">
        <v>0</v>
      </c>
      <c r="E245" s="379" t="s">
        <v>244</v>
      </c>
      <c r="F245" s="380">
        <v>0</v>
      </c>
      <c r="G245" s="379" t="s">
        <v>197</v>
      </c>
      <c r="H245" s="380">
        <v>0</v>
      </c>
      <c r="I245" s="379" t="s">
        <v>197</v>
      </c>
      <c r="J245" s="379"/>
      <c r="K245" s="349"/>
      <c r="L245" s="214"/>
      <c r="M245" s="214"/>
      <c r="N245" s="214"/>
      <c r="O245" s="214"/>
    </row>
    <row r="246" spans="1:15" s="334" customFormat="1">
      <c r="A246" s="346"/>
      <c r="B246" s="643" t="s">
        <v>280</v>
      </c>
      <c r="C246" s="379" t="s">
        <v>281</v>
      </c>
      <c r="D246" s="624">
        <v>0</v>
      </c>
      <c r="E246" s="379" t="s">
        <v>244</v>
      </c>
      <c r="F246" s="380">
        <v>0</v>
      </c>
      <c r="G246" s="379" t="s">
        <v>197</v>
      </c>
      <c r="H246" s="380">
        <v>0</v>
      </c>
      <c r="I246" s="379" t="s">
        <v>197</v>
      </c>
      <c r="J246" s="379"/>
      <c r="K246" s="349"/>
      <c r="L246" s="214"/>
      <c r="M246" s="214"/>
      <c r="N246" s="214"/>
      <c r="O246" s="214"/>
    </row>
    <row r="247" spans="1:15" s="334" customFormat="1" ht="13.5" thickBot="1">
      <c r="A247" s="346"/>
      <c r="B247" s="704" t="s">
        <v>282</v>
      </c>
      <c r="C247" s="705" t="s">
        <v>283</v>
      </c>
      <c r="D247" s="714">
        <v>0</v>
      </c>
      <c r="E247" s="705" t="s">
        <v>244</v>
      </c>
      <c r="F247" s="715">
        <v>0</v>
      </c>
      <c r="G247" s="705" t="s">
        <v>197</v>
      </c>
      <c r="H247" s="715">
        <v>0</v>
      </c>
      <c r="I247" s="705" t="s">
        <v>197</v>
      </c>
      <c r="J247" s="705"/>
      <c r="K247" s="349"/>
      <c r="L247" s="214"/>
      <c r="M247" s="214"/>
      <c r="N247" s="214"/>
      <c r="O247" s="214"/>
    </row>
    <row r="248" spans="1:15" s="334" customFormat="1" ht="13.5" thickBot="1">
      <c r="A248" s="346"/>
      <c r="B248" s="80"/>
      <c r="C248" s="80"/>
      <c r="D248" s="80"/>
      <c r="E248" s="80"/>
      <c r="F248" s="80"/>
      <c r="G248" s="80"/>
      <c r="H248" s="80"/>
      <c r="I248" s="80"/>
      <c r="J248" s="80"/>
      <c r="K248" s="349"/>
      <c r="L248" s="214"/>
      <c r="M248" s="214"/>
      <c r="N248" s="214"/>
      <c r="O248" s="214"/>
    </row>
    <row r="249" spans="1:15" s="334" customFormat="1" ht="16.5" thickBot="1">
      <c r="A249" s="346"/>
      <c r="B249" s="248" t="s">
        <v>284</v>
      </c>
      <c r="C249" s="384"/>
      <c r="D249" s="1151" t="s">
        <v>242</v>
      </c>
      <c r="E249" s="1152"/>
      <c r="F249" s="1151" t="s">
        <v>218</v>
      </c>
      <c r="G249" s="1152"/>
      <c r="H249" s="1151" t="s">
        <v>219</v>
      </c>
      <c r="I249" s="1152"/>
      <c r="J249" s="317" t="s">
        <v>209</v>
      </c>
      <c r="K249" s="349"/>
      <c r="L249" s="214"/>
      <c r="M249" s="317" t="s">
        <v>210</v>
      </c>
      <c r="N249" s="214"/>
      <c r="O249" s="214"/>
    </row>
    <row r="250" spans="1:15" s="334" customFormat="1">
      <c r="A250" s="346"/>
      <c r="B250" s="385" t="s">
        <v>285</v>
      </c>
      <c r="C250" s="721" t="s">
        <v>286</v>
      </c>
      <c r="D250" s="722">
        <v>0</v>
      </c>
      <c r="E250" s="386" t="s">
        <v>244</v>
      </c>
      <c r="F250" s="459">
        <v>0</v>
      </c>
      <c r="G250" s="386"/>
      <c r="H250" s="459">
        <v>0</v>
      </c>
      <c r="I250" s="386"/>
      <c r="J250" s="723" t="s">
        <v>287</v>
      </c>
      <c r="K250" s="349"/>
      <c r="L250" s="214"/>
      <c r="M250" s="636" t="b">
        <v>0</v>
      </c>
      <c r="N250" s="214"/>
      <c r="O250" s="214"/>
    </row>
    <row r="251" spans="1:15" s="334" customFormat="1" ht="13.5" thickBot="1">
      <c r="A251" s="346"/>
      <c r="B251" s="381"/>
      <c r="C251" s="724"/>
      <c r="D251" s="381"/>
      <c r="E251" s="382"/>
      <c r="F251" s="725"/>
      <c r="G251" s="382"/>
      <c r="H251" s="725"/>
      <c r="I251" s="382"/>
      <c r="J251" s="726" t="s">
        <v>288</v>
      </c>
      <c r="K251" s="349"/>
      <c r="L251" s="214"/>
      <c r="M251" s="214"/>
      <c r="N251" s="214"/>
      <c r="O251" s="214"/>
    </row>
    <row r="252" spans="1:15" s="334" customFormat="1" ht="13.5" thickBot="1">
      <c r="A252" s="346"/>
      <c r="B252" s="80"/>
      <c r="C252" s="80"/>
      <c r="D252" s="80"/>
      <c r="E252" s="80"/>
      <c r="F252" s="80"/>
      <c r="G252" s="80"/>
      <c r="H252" s="80"/>
      <c r="I252" s="80"/>
      <c r="J252" s="80"/>
      <c r="K252" s="349"/>
      <c r="L252" s="214"/>
      <c r="M252" s="214"/>
      <c r="N252" s="214"/>
      <c r="O252" s="214"/>
    </row>
    <row r="253" spans="1:15" s="334" customFormat="1" ht="16.5" thickBot="1">
      <c r="A253" s="346"/>
      <c r="B253" s="661" t="s">
        <v>289</v>
      </c>
      <c r="C253" s="646"/>
      <c r="D253" s="1151" t="s">
        <v>242</v>
      </c>
      <c r="E253" s="1152"/>
      <c r="F253" s="1151" t="s">
        <v>218</v>
      </c>
      <c r="G253" s="1152"/>
      <c r="H253" s="1151" t="s">
        <v>219</v>
      </c>
      <c r="I253" s="1152"/>
      <c r="J253" s="317" t="s">
        <v>209</v>
      </c>
      <c r="K253" s="349"/>
      <c r="L253" s="214"/>
      <c r="M253" s="214"/>
      <c r="N253" s="214"/>
      <c r="O253" s="214"/>
    </row>
    <row r="254" spans="1:15" s="334" customFormat="1">
      <c r="A254" s="346"/>
      <c r="B254" s="700" t="s">
        <v>290</v>
      </c>
      <c r="C254" s="727" t="s">
        <v>291</v>
      </c>
      <c r="D254" s="701">
        <v>0</v>
      </c>
      <c r="E254" s="378" t="s">
        <v>244</v>
      </c>
      <c r="F254" s="708">
        <v>0</v>
      </c>
      <c r="G254" s="378" t="s">
        <v>197</v>
      </c>
      <c r="H254" s="708">
        <v>0</v>
      </c>
      <c r="I254" s="378" t="s">
        <v>197</v>
      </c>
      <c r="J254" s="709" t="s">
        <v>292</v>
      </c>
      <c r="K254" s="349"/>
      <c r="L254" s="214"/>
      <c r="M254" s="214"/>
      <c r="N254" s="214"/>
      <c r="O254" s="214"/>
    </row>
    <row r="255" spans="1:15" s="334" customFormat="1" ht="13.5" thickBot="1">
      <c r="A255" s="346"/>
      <c r="B255" s="704" t="s">
        <v>293</v>
      </c>
      <c r="C255" s="713" t="s">
        <v>294</v>
      </c>
      <c r="D255" s="714">
        <v>0</v>
      </c>
      <c r="E255" s="705" t="s">
        <v>244</v>
      </c>
      <c r="F255" s="715">
        <v>0</v>
      </c>
      <c r="G255" s="705" t="s">
        <v>197</v>
      </c>
      <c r="H255" s="715">
        <v>0</v>
      </c>
      <c r="I255" s="705" t="s">
        <v>197</v>
      </c>
      <c r="J255" s="716" t="s">
        <v>292</v>
      </c>
      <c r="K255" s="349"/>
      <c r="L255" s="214"/>
      <c r="M255" s="214"/>
      <c r="N255" s="214"/>
      <c r="O255" s="214"/>
    </row>
    <row r="256" spans="1:15" s="334" customFormat="1" ht="30" customHeight="1" thickBot="1">
      <c r="A256" s="447"/>
      <c r="B256" s="728"/>
      <c r="C256" s="728"/>
      <c r="D256" s="728"/>
      <c r="E256" s="158"/>
      <c r="F256" s="729"/>
      <c r="G256" s="730"/>
      <c r="H256" s="730"/>
      <c r="I256" s="158"/>
      <c r="J256" s="158"/>
      <c r="K256" s="444"/>
      <c r="L256" s="214"/>
      <c r="M256" s="214"/>
      <c r="N256" s="214"/>
      <c r="O256" s="214"/>
    </row>
    <row r="257" spans="1:15" s="334" customFormat="1" hidden="1">
      <c r="A257" s="351"/>
      <c r="B257" s="352"/>
      <c r="C257" s="352"/>
      <c r="D257" s="352"/>
      <c r="E257" s="239"/>
      <c r="F257" s="353"/>
      <c r="G257" s="354"/>
      <c r="H257" s="354"/>
      <c r="I257" s="239"/>
      <c r="J257" s="239"/>
      <c r="K257" s="355"/>
      <c r="L257" s="214"/>
      <c r="M257" s="214"/>
      <c r="N257" s="214"/>
      <c r="O257" s="214"/>
    </row>
    <row r="258" spans="1:15" s="334" customFormat="1" hidden="1">
      <c r="A258" s="351"/>
      <c r="B258" s="352"/>
      <c r="C258" s="352"/>
      <c r="D258" s="352"/>
      <c r="E258" s="239"/>
      <c r="F258" s="353"/>
      <c r="G258" s="354"/>
      <c r="H258" s="354"/>
      <c r="I258" s="239"/>
      <c r="J258" s="239"/>
      <c r="K258" s="355"/>
      <c r="L258" s="214"/>
      <c r="M258" s="214"/>
      <c r="N258" s="214"/>
      <c r="O258" s="214"/>
    </row>
    <row r="259" spans="1:15" s="334" customFormat="1" hidden="1">
      <c r="A259" s="351"/>
      <c r="B259" s="352"/>
      <c r="C259" s="352"/>
      <c r="D259" s="352"/>
      <c r="E259" s="239"/>
      <c r="F259" s="353"/>
      <c r="G259" s="354"/>
      <c r="H259" s="354"/>
      <c r="I259" s="239"/>
      <c r="J259" s="239"/>
      <c r="K259" s="355"/>
      <c r="L259" s="214"/>
      <c r="M259" s="214"/>
      <c r="N259" s="214"/>
      <c r="O259" s="214"/>
    </row>
    <row r="260" spans="1:15" s="334" customFormat="1" hidden="1">
      <c r="A260" s="351"/>
      <c r="B260" s="352"/>
      <c r="C260" s="352"/>
      <c r="D260" s="352"/>
      <c r="E260" s="239"/>
      <c r="F260" s="353"/>
      <c r="G260" s="354"/>
      <c r="H260" s="354"/>
      <c r="I260" s="239"/>
      <c r="J260" s="239"/>
      <c r="K260" s="355"/>
      <c r="L260" s="214"/>
      <c r="M260" s="214"/>
      <c r="N260" s="214"/>
      <c r="O260" s="214"/>
    </row>
    <row r="261" spans="1:15" s="334" customFormat="1" hidden="1">
      <c r="A261" s="681"/>
      <c r="B261" s="352"/>
      <c r="C261" s="352"/>
      <c r="D261" s="352"/>
      <c r="E261" s="239"/>
      <c r="F261" s="353"/>
      <c r="G261" s="354"/>
      <c r="H261" s="354"/>
      <c r="I261" s="239"/>
      <c r="J261" s="239"/>
      <c r="K261" s="682"/>
      <c r="L261" s="214"/>
      <c r="M261" s="214"/>
      <c r="N261" s="214"/>
      <c r="O261" s="214"/>
    </row>
    <row r="262" spans="1:15" s="334" customFormat="1" hidden="1">
      <c r="A262" s="681"/>
      <c r="B262" s="333"/>
      <c r="C262" s="333"/>
      <c r="D262" s="333"/>
      <c r="E262" s="51"/>
      <c r="F262" s="696"/>
      <c r="G262" s="336"/>
      <c r="H262" s="336"/>
      <c r="I262" s="51"/>
      <c r="J262" s="51"/>
      <c r="K262" s="682"/>
      <c r="L262" s="214"/>
      <c r="M262" s="214"/>
      <c r="N262" s="214"/>
      <c r="O262" s="214"/>
    </row>
    <row r="263" spans="1:15" s="334" customFormat="1" hidden="1">
      <c r="A263" s="351"/>
      <c r="B263" s="352"/>
      <c r="C263" s="352"/>
      <c r="D263" s="352"/>
      <c r="E263" s="239"/>
      <c r="F263" s="353"/>
      <c r="G263" s="354"/>
      <c r="H263" s="354"/>
      <c r="I263" s="239"/>
      <c r="J263" s="239"/>
      <c r="K263" s="355"/>
      <c r="L263" s="214"/>
      <c r="M263" s="214"/>
      <c r="N263" s="214"/>
      <c r="O263" s="214"/>
    </row>
    <row r="264" spans="1:15" s="334" customFormat="1" hidden="1">
      <c r="A264" s="351"/>
      <c r="B264" s="352"/>
      <c r="C264" s="352"/>
      <c r="D264" s="352"/>
      <c r="E264" s="239"/>
      <c r="F264" s="353"/>
      <c r="G264" s="354"/>
      <c r="H264" s="354"/>
      <c r="I264" s="239"/>
      <c r="J264" s="239"/>
      <c r="K264" s="355"/>
      <c r="L264" s="214"/>
      <c r="M264" s="214"/>
      <c r="N264" s="214"/>
      <c r="O264" s="214"/>
    </row>
    <row r="265" spans="1:15" s="334" customFormat="1" hidden="1">
      <c r="A265" s="351"/>
      <c r="B265" s="352"/>
      <c r="C265" s="352"/>
      <c r="D265" s="352"/>
      <c r="E265" s="239"/>
      <c r="F265" s="353"/>
      <c r="G265" s="354"/>
      <c r="H265" s="354"/>
      <c r="I265" s="239"/>
      <c r="J265" s="239"/>
      <c r="K265" s="355"/>
      <c r="L265" s="214"/>
      <c r="M265" s="214"/>
      <c r="N265" s="214"/>
      <c r="O265" s="214"/>
    </row>
    <row r="266" spans="1:15" s="334" customFormat="1" hidden="1">
      <c r="A266" s="412"/>
      <c r="B266" s="417" t="s">
        <v>217</v>
      </c>
      <c r="C266" s="413" t="b">
        <v>1</v>
      </c>
      <c r="D266" s="402"/>
      <c r="E266" s="402"/>
      <c r="F266" s="402"/>
      <c r="G266" s="415"/>
      <c r="H266" s="415"/>
      <c r="I266" s="402"/>
      <c r="J266" s="402"/>
      <c r="K266" s="416"/>
      <c r="L266" s="214"/>
      <c r="M266" s="214"/>
      <c r="N266" s="214"/>
      <c r="O266" s="214"/>
    </row>
    <row r="267" spans="1:15" s="334" customFormat="1" hidden="1">
      <c r="A267" s="412"/>
      <c r="B267" s="417"/>
      <c r="C267" s="413"/>
      <c r="D267" s="402"/>
      <c r="E267" s="402"/>
      <c r="F267" s="402" t="s">
        <v>218</v>
      </c>
      <c r="G267" s="402"/>
      <c r="H267" s="662" t="s">
        <v>219</v>
      </c>
      <c r="I267" s="662"/>
      <c r="J267" s="402"/>
      <c r="K267" s="416"/>
      <c r="L267" s="214"/>
      <c r="M267" s="214"/>
      <c r="N267" s="214"/>
      <c r="O267" s="214"/>
    </row>
    <row r="268" spans="1:15" s="334" customFormat="1" hidden="1">
      <c r="A268" s="412"/>
      <c r="B268" s="417" t="s">
        <v>220</v>
      </c>
      <c r="C268" s="413"/>
      <c r="D268" s="402"/>
      <c r="E268" s="402"/>
      <c r="F268" s="697">
        <v>0</v>
      </c>
      <c r="G268" s="291" t="s">
        <v>197</v>
      </c>
      <c r="H268" s="697">
        <v>0</v>
      </c>
      <c r="I268" s="291" t="s">
        <v>197</v>
      </c>
      <c r="J268" s="402"/>
      <c r="K268" s="416"/>
      <c r="L268" s="214"/>
      <c r="M268" s="214"/>
      <c r="N268" s="214"/>
      <c r="O268" s="214"/>
    </row>
    <row r="269" spans="1:15" s="334" customFormat="1" hidden="1">
      <c r="A269" s="412"/>
      <c r="B269" s="417" t="s">
        <v>295</v>
      </c>
      <c r="C269" s="413"/>
      <c r="D269" s="402"/>
      <c r="E269" s="402"/>
      <c r="F269" s="697">
        <v>0</v>
      </c>
      <c r="G269" s="291" t="s">
        <v>197</v>
      </c>
      <c r="H269" s="697">
        <v>0</v>
      </c>
      <c r="I269" s="291" t="s">
        <v>197</v>
      </c>
      <c r="J269" s="402"/>
      <c r="K269" s="416"/>
      <c r="L269" s="214"/>
      <c r="M269" s="214"/>
      <c r="N269" s="214"/>
      <c r="O269" s="214"/>
    </row>
    <row r="270" spans="1:15" s="334" customFormat="1" hidden="1">
      <c r="A270" s="412"/>
      <c r="B270" s="417" t="s">
        <v>296</v>
      </c>
      <c r="C270" s="413"/>
      <c r="D270" s="402"/>
      <c r="E270" s="402"/>
      <c r="F270" s="697">
        <v>0</v>
      </c>
      <c r="G270" s="291" t="s">
        <v>197</v>
      </c>
      <c r="H270" s="697">
        <v>0</v>
      </c>
      <c r="I270" s="291" t="s">
        <v>197</v>
      </c>
      <c r="J270" s="402"/>
      <c r="K270" s="416"/>
      <c r="L270" s="214"/>
      <c r="M270" s="214"/>
      <c r="N270" s="214"/>
      <c r="O270" s="214"/>
    </row>
    <row r="271" spans="1:15" s="334" customFormat="1" hidden="1">
      <c r="A271" s="412"/>
      <c r="B271" s="413"/>
      <c r="C271" s="413"/>
      <c r="D271" s="402"/>
      <c r="E271" s="402"/>
      <c r="F271" s="414"/>
      <c r="G271" s="415"/>
      <c r="H271" s="414"/>
      <c r="I271" s="415"/>
      <c r="J271" s="402"/>
      <c r="K271" s="416"/>
      <c r="L271" s="214"/>
      <c r="M271" s="214"/>
      <c r="N271" s="214"/>
      <c r="O271" s="214"/>
    </row>
    <row r="272" spans="1:15" s="334" customFormat="1" ht="13.5" hidden="1" thickBot="1">
      <c r="A272" s="419"/>
      <c r="B272" s="571"/>
      <c r="C272" s="571"/>
      <c r="D272" s="571"/>
      <c r="E272" s="571"/>
      <c r="F272" s="571"/>
      <c r="G272" s="571"/>
      <c r="H272" s="571"/>
      <c r="I272" s="571"/>
      <c r="J272" s="571"/>
      <c r="K272" s="424"/>
      <c r="L272" s="214"/>
      <c r="M272" s="214"/>
      <c r="N272" s="214"/>
      <c r="O272" s="214"/>
    </row>
    <row r="273" spans="1:16" ht="16.5" hidden="1" thickBot="1">
      <c r="A273" s="1156" t="s">
        <v>163</v>
      </c>
      <c r="B273" s="1157"/>
      <c r="C273" s="1157"/>
      <c r="D273" s="1157"/>
      <c r="E273" s="1157"/>
      <c r="F273" s="1157"/>
      <c r="G273" s="1157"/>
      <c r="H273" s="1157"/>
      <c r="I273" s="1157"/>
      <c r="J273" s="1157"/>
      <c r="K273" s="1158"/>
      <c r="M273" s="316"/>
    </row>
    <row r="274" spans="1:16" hidden="1">
      <c r="A274" s="731"/>
      <c r="B274" s="334"/>
      <c r="C274" s="334"/>
      <c r="D274" s="334"/>
      <c r="E274" s="334"/>
      <c r="F274" s="334"/>
      <c r="G274" s="334"/>
      <c r="H274" s="334"/>
      <c r="I274" s="334"/>
      <c r="J274" s="334"/>
      <c r="K274" s="732"/>
      <c r="L274" s="334"/>
      <c r="M274" s="158"/>
      <c r="N274" s="334"/>
      <c r="O274" s="334"/>
      <c r="P274" s="334"/>
    </row>
    <row r="275" spans="1:16" s="334" customFormat="1" hidden="1">
      <c r="A275" s="412"/>
      <c r="B275" s="413"/>
      <c r="C275" s="413"/>
      <c r="D275" s="402"/>
      <c r="E275" s="402"/>
      <c r="F275" s="414"/>
      <c r="G275" s="415"/>
      <c r="H275" s="414"/>
      <c r="I275" s="415"/>
      <c r="J275" s="402"/>
      <c r="K275" s="416"/>
    </row>
    <row r="276" spans="1:16" s="334" customFormat="1" hidden="1">
      <c r="A276" s="412"/>
      <c r="B276" s="413"/>
      <c r="C276" s="413"/>
      <c r="D276" s="402"/>
      <c r="E276" s="402"/>
      <c r="F276" s="414"/>
      <c r="G276" s="415"/>
      <c r="H276" s="414"/>
      <c r="I276" s="415"/>
      <c r="J276" s="402"/>
      <c r="K276" s="416"/>
    </row>
    <row r="277" spans="1:16" s="334" customFormat="1" hidden="1">
      <c r="A277" s="412"/>
      <c r="B277" s="413"/>
      <c r="C277" s="413"/>
      <c r="D277" s="402"/>
      <c r="E277" s="402"/>
      <c r="F277" s="414"/>
      <c r="G277" s="415"/>
      <c r="H277" s="414"/>
      <c r="I277" s="415"/>
      <c r="J277" s="402"/>
      <c r="K277" s="416"/>
    </row>
    <row r="278" spans="1:16" s="334" customFormat="1" hidden="1">
      <c r="A278" s="412"/>
      <c r="B278" s="413"/>
      <c r="C278" s="413"/>
      <c r="D278" s="402"/>
      <c r="E278" s="402"/>
      <c r="F278" s="414"/>
      <c r="G278" s="415"/>
      <c r="H278" s="414"/>
      <c r="I278" s="415"/>
      <c r="J278" s="402"/>
      <c r="K278" s="416"/>
    </row>
    <row r="279" spans="1:16" s="334" customFormat="1" hidden="1">
      <c r="A279" s="412"/>
      <c r="B279" s="413"/>
      <c r="C279" s="413"/>
      <c r="D279" s="402"/>
      <c r="E279" s="402"/>
      <c r="F279" s="414"/>
      <c r="G279" s="415"/>
      <c r="H279" s="414"/>
      <c r="I279" s="415"/>
      <c r="J279" s="402"/>
      <c r="K279" s="416"/>
    </row>
    <row r="280" spans="1:16" s="334" customFormat="1" hidden="1">
      <c r="A280" s="412"/>
      <c r="B280" s="413"/>
      <c r="C280" s="413"/>
      <c r="D280" s="402"/>
      <c r="E280" s="402"/>
      <c r="F280" s="414"/>
      <c r="G280" s="415"/>
      <c r="H280" s="414"/>
      <c r="I280" s="415"/>
      <c r="J280" s="402"/>
      <c r="K280" s="416"/>
    </row>
    <row r="281" spans="1:16" s="334" customFormat="1" hidden="1">
      <c r="A281" s="412"/>
      <c r="B281" s="413"/>
      <c r="C281" s="413"/>
      <c r="D281" s="402"/>
      <c r="E281" s="402"/>
      <c r="F281" s="414"/>
      <c r="G281" s="415"/>
      <c r="H281" s="414"/>
      <c r="I281" s="415"/>
      <c r="J281" s="402"/>
      <c r="K281" s="416"/>
    </row>
    <row r="282" spans="1:16" s="334" customFormat="1" hidden="1">
      <c r="A282" s="412"/>
      <c r="B282" s="413"/>
      <c r="C282" s="413"/>
      <c r="D282" s="402"/>
      <c r="E282" s="402"/>
      <c r="F282" s="414"/>
      <c r="G282" s="415"/>
      <c r="H282" s="414"/>
      <c r="I282" s="415"/>
      <c r="J282" s="402"/>
      <c r="K282" s="416"/>
    </row>
    <row r="283" spans="1:16" ht="13.5" hidden="1" thickBot="1">
      <c r="A283" s="412"/>
      <c r="B283" s="286"/>
      <c r="C283" s="685"/>
      <c r="D283" s="685"/>
      <c r="E283" s="402"/>
      <c r="F283" s="685"/>
      <c r="G283" s="286"/>
      <c r="H283" s="286"/>
      <c r="I283" s="733"/>
      <c r="J283" s="685"/>
      <c r="K283" s="416"/>
      <c r="L283" s="334"/>
      <c r="M283" s="158"/>
      <c r="N283" s="334"/>
      <c r="O283" s="334"/>
      <c r="P283" s="334"/>
    </row>
    <row r="284" spans="1:16" hidden="1">
      <c r="A284" s="447"/>
      <c r="B284" s="734"/>
      <c r="C284" s="334"/>
      <c r="D284" s="334"/>
      <c r="E284" s="158"/>
      <c r="F284" s="334"/>
      <c r="G284" s="214"/>
      <c r="H284" s="214"/>
      <c r="I284" s="334"/>
      <c r="J284" s="334"/>
      <c r="K284" s="444"/>
      <c r="L284" s="334"/>
      <c r="M284" s="158"/>
      <c r="N284" s="334"/>
      <c r="O284" s="334"/>
      <c r="P284" s="334"/>
    </row>
    <row r="285" spans="1:16" hidden="1">
      <c r="A285" s="447"/>
      <c r="B285" s="735"/>
      <c r="C285" s="334"/>
      <c r="D285" s="334"/>
      <c r="E285" s="334"/>
      <c r="F285" s="334"/>
      <c r="G285" s="334"/>
      <c r="H285" s="334"/>
      <c r="I285" s="334"/>
      <c r="J285" s="334"/>
      <c r="K285" s="444"/>
      <c r="L285" s="334"/>
      <c r="M285" s="158"/>
      <c r="N285" s="334"/>
      <c r="O285" s="334"/>
      <c r="P285" s="334"/>
    </row>
    <row r="286" spans="1:16" ht="13.5" hidden="1" thickBot="1">
      <c r="A286" s="447"/>
      <c r="B286" s="736"/>
      <c r="C286" s="334"/>
      <c r="D286" s="334"/>
      <c r="G286" s="334"/>
      <c r="H286" s="334"/>
      <c r="I286" s="334"/>
      <c r="J286" s="334"/>
      <c r="K286" s="444"/>
      <c r="L286" s="334"/>
      <c r="M286" s="158"/>
      <c r="N286" s="334"/>
      <c r="O286" s="334"/>
      <c r="P286" s="334"/>
    </row>
    <row r="287" spans="1:16" hidden="1">
      <c r="A287" s="447"/>
      <c r="B287" s="334"/>
      <c r="C287" s="334"/>
      <c r="D287" s="334"/>
      <c r="G287" s="334"/>
      <c r="H287" s="334"/>
      <c r="I287" s="334"/>
      <c r="J287" s="334"/>
      <c r="K287" s="444"/>
      <c r="L287" s="334"/>
      <c r="M287" s="158"/>
      <c r="N287" s="334"/>
      <c r="O287" s="334"/>
      <c r="P287" s="334"/>
    </row>
    <row r="288" spans="1:16" hidden="1">
      <c r="A288" s="412"/>
      <c r="B288" s="685"/>
      <c r="C288" s="685"/>
      <c r="D288" s="685"/>
      <c r="E288" s="685"/>
      <c r="F288" s="685"/>
      <c r="G288" s="685"/>
      <c r="H288" s="685"/>
      <c r="I288" s="685"/>
      <c r="J288" s="685"/>
      <c r="K288" s="416"/>
      <c r="L288" s="334"/>
      <c r="M288" s="158"/>
      <c r="N288" s="334"/>
      <c r="O288" s="334"/>
      <c r="P288" s="334"/>
    </row>
    <row r="289" spans="1:75" hidden="1">
      <c r="A289" s="412"/>
      <c r="B289" s="418" t="s">
        <v>297</v>
      </c>
      <c r="C289" s="418" t="s">
        <v>298</v>
      </c>
      <c r="D289" s="418" t="s">
        <v>210</v>
      </c>
      <c r="E289" s="418" t="s">
        <v>299</v>
      </c>
      <c r="F289" s="685"/>
      <c r="G289" s="685"/>
      <c r="H289" s="685"/>
      <c r="I289" s="685"/>
      <c r="J289" s="685"/>
      <c r="K289" s="416"/>
      <c r="L289" s="334"/>
      <c r="M289" s="158"/>
      <c r="N289" s="334"/>
      <c r="O289" s="334"/>
      <c r="P289" s="334"/>
    </row>
    <row r="290" spans="1:75" hidden="1">
      <c r="A290" s="412"/>
      <c r="B290" s="737" t="s">
        <v>300</v>
      </c>
      <c r="C290" s="737">
        <v>1</v>
      </c>
      <c r="D290" s="737" t="b">
        <v>0</v>
      </c>
      <c r="E290" s="737">
        <v>0</v>
      </c>
      <c r="F290" s="685"/>
      <c r="G290" s="685"/>
      <c r="H290" s="685"/>
      <c r="I290" s="685"/>
      <c r="J290" s="685"/>
      <c r="K290" s="416"/>
      <c r="L290" s="334"/>
      <c r="M290" s="158"/>
      <c r="N290" s="334"/>
      <c r="O290" s="334"/>
      <c r="P290" s="334"/>
    </row>
    <row r="291" spans="1:75" hidden="1">
      <c r="A291" s="412"/>
      <c r="B291" s="685"/>
      <c r="C291" s="685"/>
      <c r="D291" s="685"/>
      <c r="E291" s="402" t="s">
        <v>301</v>
      </c>
      <c r="F291" s="685"/>
      <c r="G291" s="685"/>
      <c r="H291" s="685"/>
      <c r="I291" s="685"/>
      <c r="J291" s="685"/>
      <c r="K291" s="416"/>
      <c r="L291" s="334"/>
      <c r="M291" s="158"/>
      <c r="N291" s="334"/>
      <c r="O291" s="334"/>
      <c r="P291" s="334"/>
    </row>
    <row r="292" spans="1:75" ht="13.5" hidden="1" thickBot="1">
      <c r="A292" s="412"/>
      <c r="B292" s="685"/>
      <c r="C292" s="685"/>
      <c r="D292" s="685"/>
      <c r="E292" s="685"/>
      <c r="F292" s="685"/>
      <c r="G292" s="685"/>
      <c r="H292" s="685"/>
      <c r="I292" s="685"/>
      <c r="J292" s="685"/>
      <c r="K292" s="416"/>
      <c r="L292" s="334"/>
      <c r="M292" s="158"/>
      <c r="N292" s="334"/>
      <c r="O292" s="334"/>
      <c r="P292" s="334"/>
    </row>
    <row r="293" spans="1:75" ht="16.5" hidden="1" thickBot="1">
      <c r="A293" s="447"/>
      <c r="B293" s="661" t="s">
        <v>302</v>
      </c>
      <c r="C293" s="646"/>
      <c r="D293" s="1151" t="s">
        <v>242</v>
      </c>
      <c r="E293" s="1152"/>
      <c r="F293" s="1153" t="s">
        <v>218</v>
      </c>
      <c r="G293" s="1153"/>
      <c r="H293" s="1151" t="s">
        <v>303</v>
      </c>
      <c r="I293" s="1152"/>
      <c r="J293" s="317" t="s">
        <v>209</v>
      </c>
      <c r="K293" s="444"/>
      <c r="M293" s="317" t="s">
        <v>210</v>
      </c>
      <c r="N293" s="317" t="s">
        <v>304</v>
      </c>
      <c r="O293" s="317" t="s">
        <v>211</v>
      </c>
      <c r="P293" s="317" t="s">
        <v>305</v>
      </c>
    </row>
    <row r="294" spans="1:75" hidden="1">
      <c r="A294" s="447"/>
      <c r="B294" s="700" t="s">
        <v>306</v>
      </c>
      <c r="C294" s="318" t="s">
        <v>307</v>
      </c>
      <c r="D294" s="738"/>
      <c r="E294" s="386"/>
      <c r="F294" s="625">
        <v>0</v>
      </c>
      <c r="G294" s="379" t="s">
        <v>213</v>
      </c>
      <c r="H294" s="625">
        <v>0</v>
      </c>
      <c r="I294" s="379" t="s">
        <v>213</v>
      </c>
      <c r="J294" s="378" t="s">
        <v>308</v>
      </c>
      <c r="K294" s="444"/>
      <c r="M294" s="636" t="b">
        <v>1</v>
      </c>
      <c r="N294" s="636" t="b">
        <v>1</v>
      </c>
      <c r="O294" s="636">
        <v>1</v>
      </c>
      <c r="P294" s="636" t="s">
        <v>309</v>
      </c>
    </row>
    <row r="295" spans="1:75" hidden="1">
      <c r="A295" s="447"/>
      <c r="B295" s="319" t="s">
        <v>310</v>
      </c>
      <c r="C295" s="255" t="s">
        <v>311</v>
      </c>
      <c r="D295" s="624">
        <v>1</v>
      </c>
      <c r="E295" s="379" t="s">
        <v>244</v>
      </c>
      <c r="F295" s="380">
        <v>0.57600000000000007</v>
      </c>
      <c r="G295" s="379" t="s">
        <v>197</v>
      </c>
      <c r="H295" s="380">
        <v>1.1040000000000001</v>
      </c>
      <c r="I295" s="379" t="s">
        <v>197</v>
      </c>
      <c r="J295" s="255" t="s">
        <v>312</v>
      </c>
      <c r="K295" s="444"/>
      <c r="M295" s="158"/>
      <c r="N295" s="334"/>
      <c r="O295" s="334"/>
      <c r="P295" s="334"/>
    </row>
    <row r="296" spans="1:75" hidden="1">
      <c r="A296" s="447"/>
      <c r="B296" s="319" t="s">
        <v>313</v>
      </c>
      <c r="C296" s="255"/>
      <c r="D296" s="739" t="s">
        <v>211</v>
      </c>
      <c r="E296" s="740">
        <v>1</v>
      </c>
      <c r="F296" s="380">
        <v>2.6880000000000002</v>
      </c>
      <c r="G296" s="255" t="s">
        <v>197</v>
      </c>
      <c r="H296" s="380">
        <v>3.2160000000000002</v>
      </c>
      <c r="I296" s="255" t="s">
        <v>197</v>
      </c>
      <c r="J296" s="255" t="s">
        <v>313</v>
      </c>
      <c r="K296" s="444"/>
      <c r="M296" s="158"/>
      <c r="N296" s="334"/>
      <c r="O296" s="334"/>
      <c r="P296" s="334"/>
    </row>
    <row r="297" spans="1:75" s="258" customFormat="1" ht="25.5" hidden="1" customHeight="1" thickBot="1">
      <c r="A297" s="741"/>
      <c r="B297" s="320"/>
      <c r="C297" s="742"/>
      <c r="D297" s="743"/>
      <c r="E297" s="744"/>
      <c r="F297" s="745"/>
      <c r="G297" s="746"/>
      <c r="H297" s="745"/>
      <c r="I297" s="746"/>
      <c r="J297" s="746"/>
      <c r="K297" s="747"/>
      <c r="M297" s="748"/>
      <c r="N297" s="749"/>
      <c r="O297" s="749"/>
      <c r="P297" s="749"/>
    </row>
    <row r="298" spans="1:75" ht="13.5" hidden="1" customHeight="1" thickBot="1">
      <c r="A298" s="447"/>
      <c r="B298" s="334"/>
      <c r="C298" s="334"/>
      <c r="D298" s="334"/>
      <c r="E298" s="334"/>
      <c r="F298" s="334"/>
      <c r="G298" s="334"/>
      <c r="H298" s="334"/>
      <c r="I298" s="334"/>
      <c r="J298" s="334"/>
      <c r="K298" s="444"/>
      <c r="M298" s="158"/>
      <c r="N298" s="334"/>
      <c r="O298" s="334"/>
      <c r="P298" s="334"/>
    </row>
    <row r="299" spans="1:75" ht="16.5" hidden="1" thickBot="1">
      <c r="A299" s="447"/>
      <c r="B299" s="661" t="s">
        <v>314</v>
      </c>
      <c r="C299" s="646"/>
      <c r="D299" s="1151" t="s">
        <v>242</v>
      </c>
      <c r="E299" s="1152"/>
      <c r="F299" s="1153" t="s">
        <v>218</v>
      </c>
      <c r="G299" s="1153"/>
      <c r="H299" s="1151" t="s">
        <v>303</v>
      </c>
      <c r="I299" s="1152"/>
      <c r="J299" s="317" t="s">
        <v>209</v>
      </c>
      <c r="K299" s="444"/>
      <c r="M299" s="317" t="s">
        <v>210</v>
      </c>
      <c r="N299" s="317" t="s">
        <v>304</v>
      </c>
      <c r="O299" s="317" t="s">
        <v>211</v>
      </c>
      <c r="P299" s="317" t="s">
        <v>305</v>
      </c>
    </row>
    <row r="300" spans="1:75" hidden="1">
      <c r="A300" s="447"/>
      <c r="B300" s="700" t="s">
        <v>315</v>
      </c>
      <c r="C300" s="318"/>
      <c r="D300" s="738"/>
      <c r="E300" s="386"/>
      <c r="F300" s="625">
        <v>0</v>
      </c>
      <c r="G300" s="379" t="s">
        <v>213</v>
      </c>
      <c r="H300" s="625">
        <v>0</v>
      </c>
      <c r="I300" s="379" t="s">
        <v>213</v>
      </c>
      <c r="J300" s="378" t="s">
        <v>308</v>
      </c>
      <c r="K300" s="444"/>
      <c r="M300" s="636" t="b">
        <v>0</v>
      </c>
      <c r="N300" s="636" t="b">
        <v>1</v>
      </c>
      <c r="O300" s="636">
        <v>1</v>
      </c>
      <c r="P300" s="636" t="s">
        <v>309</v>
      </c>
    </row>
    <row r="301" spans="1:75" hidden="1">
      <c r="A301" s="447"/>
      <c r="B301" s="319" t="s">
        <v>316</v>
      </c>
      <c r="C301" s="255"/>
      <c r="D301" s="624">
        <v>1</v>
      </c>
      <c r="E301" s="379" t="s">
        <v>244</v>
      </c>
      <c r="F301" s="380">
        <v>0</v>
      </c>
      <c r="G301" s="379" t="s">
        <v>197</v>
      </c>
      <c r="H301" s="380">
        <v>0</v>
      </c>
      <c r="I301" s="379" t="s">
        <v>197</v>
      </c>
      <c r="J301" s="255" t="s">
        <v>312</v>
      </c>
      <c r="K301" s="444"/>
      <c r="M301" s="158"/>
      <c r="N301" s="334"/>
      <c r="O301" s="334"/>
      <c r="P301" s="334"/>
    </row>
    <row r="302" spans="1:75" hidden="1">
      <c r="A302" s="447"/>
      <c r="B302" s="319" t="s">
        <v>313</v>
      </c>
      <c r="C302" s="255"/>
      <c r="D302" s="739" t="s">
        <v>211</v>
      </c>
      <c r="E302" s="740">
        <v>1</v>
      </c>
      <c r="F302" s="380">
        <v>0</v>
      </c>
      <c r="G302" s="255" t="s">
        <v>197</v>
      </c>
      <c r="H302" s="380">
        <v>0</v>
      </c>
      <c r="I302" s="255" t="s">
        <v>197</v>
      </c>
      <c r="J302" s="255" t="s">
        <v>313</v>
      </c>
      <c r="K302" s="444"/>
      <c r="M302" s="158"/>
      <c r="N302" s="334"/>
      <c r="O302" s="334"/>
      <c r="P302" s="334"/>
    </row>
    <row r="303" spans="1:75" s="321" customFormat="1" ht="25.5" hidden="1" customHeight="1" thickBot="1">
      <c r="A303" s="750"/>
      <c r="B303" s="320"/>
      <c r="C303" s="742"/>
      <c r="D303" s="743"/>
      <c r="E303" s="744"/>
      <c r="F303" s="745"/>
      <c r="G303" s="746"/>
      <c r="H303" s="745"/>
      <c r="I303" s="746"/>
      <c r="J303" s="746"/>
      <c r="K303" s="751"/>
      <c r="M303" s="752"/>
      <c r="N303" s="753"/>
      <c r="O303" s="753"/>
      <c r="P303" s="753"/>
    </row>
    <row r="304" spans="1:75" s="235" customFormat="1" ht="13.5" hidden="1" thickBot="1">
      <c r="A304" s="447"/>
      <c r="B304" s="728"/>
      <c r="C304" s="728"/>
      <c r="D304" s="158"/>
      <c r="E304" s="158"/>
      <c r="F304" s="754"/>
      <c r="G304" s="730"/>
      <c r="H304" s="754"/>
      <c r="I304" s="730"/>
      <c r="J304" s="158"/>
      <c r="K304" s="444"/>
      <c r="L304" s="334"/>
      <c r="M304" s="158"/>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c r="AU304" s="334"/>
      <c r="AV304" s="334"/>
      <c r="AW304" s="334"/>
      <c r="AX304" s="334"/>
      <c r="AY304" s="334"/>
      <c r="AZ304" s="334"/>
      <c r="BA304" s="334"/>
      <c r="BB304" s="334"/>
      <c r="BC304" s="334"/>
      <c r="BD304" s="334"/>
      <c r="BE304" s="334"/>
      <c r="BF304" s="334"/>
      <c r="BG304" s="334"/>
      <c r="BH304" s="334"/>
      <c r="BI304" s="334"/>
      <c r="BJ304" s="334"/>
      <c r="BK304" s="334"/>
      <c r="BL304" s="334"/>
      <c r="BM304" s="334"/>
      <c r="BN304" s="334"/>
      <c r="BO304" s="334"/>
      <c r="BP304" s="334"/>
      <c r="BQ304" s="334"/>
      <c r="BR304" s="334"/>
      <c r="BS304" s="334"/>
      <c r="BT304" s="334"/>
      <c r="BU304" s="334"/>
      <c r="BV304" s="334"/>
      <c r="BW304" s="334"/>
    </row>
    <row r="305" spans="1:75" ht="16.5" hidden="1" thickBot="1">
      <c r="A305" s="447"/>
      <c r="B305" s="661" t="s">
        <v>317</v>
      </c>
      <c r="C305" s="646"/>
      <c r="D305" s="1151" t="s">
        <v>242</v>
      </c>
      <c r="E305" s="1152"/>
      <c r="F305" s="1153" t="s">
        <v>218</v>
      </c>
      <c r="G305" s="1153"/>
      <c r="H305" s="1151" t="s">
        <v>303</v>
      </c>
      <c r="I305" s="1152"/>
      <c r="J305" s="317" t="s">
        <v>209</v>
      </c>
      <c r="K305" s="444"/>
      <c r="M305" s="317" t="s">
        <v>210</v>
      </c>
      <c r="N305" s="317" t="s">
        <v>304</v>
      </c>
      <c r="O305" s="317" t="s">
        <v>211</v>
      </c>
      <c r="P305" s="317" t="s">
        <v>305</v>
      </c>
    </row>
    <row r="306" spans="1:75" hidden="1">
      <c r="A306" s="447"/>
      <c r="B306" s="700" t="s">
        <v>315</v>
      </c>
      <c r="C306" s="318"/>
      <c r="D306" s="738"/>
      <c r="E306" s="386"/>
      <c r="F306" s="625">
        <v>0</v>
      </c>
      <c r="G306" s="379" t="s">
        <v>213</v>
      </c>
      <c r="H306" s="625">
        <v>0</v>
      </c>
      <c r="I306" s="379" t="s">
        <v>213</v>
      </c>
      <c r="J306" s="378" t="s">
        <v>308</v>
      </c>
      <c r="K306" s="444"/>
      <c r="M306" s="636" t="b">
        <v>0</v>
      </c>
      <c r="N306" s="636" t="b">
        <v>1</v>
      </c>
      <c r="O306" s="636">
        <v>1</v>
      </c>
      <c r="P306" s="636" t="s">
        <v>309</v>
      </c>
    </row>
    <row r="307" spans="1:75" hidden="1">
      <c r="A307" s="447"/>
      <c r="B307" s="319" t="s">
        <v>316</v>
      </c>
      <c r="C307" s="255"/>
      <c r="D307" s="624">
        <v>1</v>
      </c>
      <c r="E307" s="379" t="s">
        <v>244</v>
      </c>
      <c r="F307" s="380">
        <v>0</v>
      </c>
      <c r="G307" s="379" t="s">
        <v>197</v>
      </c>
      <c r="H307" s="380">
        <v>0</v>
      </c>
      <c r="I307" s="379" t="s">
        <v>197</v>
      </c>
      <c r="J307" s="255" t="s">
        <v>312</v>
      </c>
      <c r="K307" s="444"/>
      <c r="M307" s="158"/>
      <c r="N307" s="334"/>
      <c r="O307" s="334"/>
      <c r="P307" s="334"/>
    </row>
    <row r="308" spans="1:75" hidden="1">
      <c r="A308" s="447"/>
      <c r="B308" s="319" t="s">
        <v>313</v>
      </c>
      <c r="C308" s="255"/>
      <c r="D308" s="739" t="s">
        <v>211</v>
      </c>
      <c r="E308" s="740">
        <v>1</v>
      </c>
      <c r="F308" s="380">
        <v>0</v>
      </c>
      <c r="G308" s="255" t="s">
        <v>197</v>
      </c>
      <c r="H308" s="380">
        <v>0</v>
      </c>
      <c r="I308" s="255" t="s">
        <v>197</v>
      </c>
      <c r="J308" s="255" t="s">
        <v>313</v>
      </c>
      <c r="K308" s="444"/>
      <c r="M308" s="158"/>
      <c r="N308" s="334"/>
      <c r="O308" s="334"/>
      <c r="P308" s="334"/>
    </row>
    <row r="309" spans="1:75" s="321" customFormat="1" ht="25.5" hidden="1" customHeight="1" thickBot="1">
      <c r="A309" s="750"/>
      <c r="B309" s="320"/>
      <c r="C309" s="742"/>
      <c r="D309" s="743"/>
      <c r="E309" s="744"/>
      <c r="F309" s="745"/>
      <c r="G309" s="746"/>
      <c r="H309" s="745"/>
      <c r="I309" s="746"/>
      <c r="J309" s="746"/>
      <c r="K309" s="751"/>
      <c r="M309" s="752"/>
      <c r="N309" s="753"/>
      <c r="O309" s="753"/>
      <c r="P309" s="753"/>
    </row>
    <row r="310" spans="1:75" s="235" customFormat="1" ht="13.5" hidden="1" thickBot="1">
      <c r="A310" s="447"/>
      <c r="B310" s="728"/>
      <c r="C310" s="728"/>
      <c r="D310" s="158"/>
      <c r="E310" s="158"/>
      <c r="F310" s="754"/>
      <c r="G310" s="730"/>
      <c r="H310" s="754"/>
      <c r="I310" s="730"/>
      <c r="J310" s="158"/>
      <c r="K310" s="444"/>
      <c r="L310" s="334"/>
      <c r="M310" s="158"/>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AZ310" s="334"/>
      <c r="BA310" s="334"/>
      <c r="BB310" s="334"/>
      <c r="BC310" s="334"/>
      <c r="BD310" s="334"/>
      <c r="BE310" s="334"/>
      <c r="BF310" s="334"/>
      <c r="BG310" s="334"/>
      <c r="BH310" s="334"/>
      <c r="BI310" s="334"/>
      <c r="BJ310" s="334"/>
      <c r="BK310" s="334"/>
      <c r="BL310" s="334"/>
      <c r="BM310" s="334"/>
      <c r="BN310" s="334"/>
      <c r="BO310" s="334"/>
      <c r="BP310" s="334"/>
      <c r="BQ310" s="334"/>
      <c r="BR310" s="334"/>
      <c r="BS310" s="334"/>
      <c r="BT310" s="334"/>
      <c r="BU310" s="334"/>
      <c r="BV310" s="334"/>
      <c r="BW310" s="334"/>
    </row>
    <row r="311" spans="1:75" ht="16.5" hidden="1" thickBot="1">
      <c r="A311" s="447"/>
      <c r="B311" s="661" t="s">
        <v>318</v>
      </c>
      <c r="C311" s="646"/>
      <c r="D311" s="1151" t="s">
        <v>242</v>
      </c>
      <c r="E311" s="1152"/>
      <c r="F311" s="1153" t="s">
        <v>218</v>
      </c>
      <c r="G311" s="1153"/>
      <c r="H311" s="1151" t="s">
        <v>303</v>
      </c>
      <c r="I311" s="1152"/>
      <c r="J311" s="317" t="s">
        <v>209</v>
      </c>
      <c r="K311" s="444"/>
      <c r="M311" s="317" t="s">
        <v>210</v>
      </c>
      <c r="N311" s="317" t="s">
        <v>304</v>
      </c>
      <c r="O311" s="317" t="s">
        <v>211</v>
      </c>
      <c r="P311" s="317" t="s">
        <v>305</v>
      </c>
    </row>
    <row r="312" spans="1:75" hidden="1">
      <c r="A312" s="447"/>
      <c r="B312" s="700" t="s">
        <v>315</v>
      </c>
      <c r="C312" s="318"/>
      <c r="D312" s="738"/>
      <c r="E312" s="386"/>
      <c r="F312" s="625">
        <v>0</v>
      </c>
      <c r="G312" s="379" t="s">
        <v>213</v>
      </c>
      <c r="H312" s="625">
        <v>0</v>
      </c>
      <c r="I312" s="379" t="s">
        <v>213</v>
      </c>
      <c r="J312" s="378" t="s">
        <v>308</v>
      </c>
      <c r="K312" s="444"/>
      <c r="M312" s="636" t="b">
        <v>0</v>
      </c>
      <c r="N312" s="636" t="b">
        <v>1</v>
      </c>
      <c r="O312" s="636">
        <v>1</v>
      </c>
      <c r="P312" s="636" t="s">
        <v>309</v>
      </c>
    </row>
    <row r="313" spans="1:75" hidden="1">
      <c r="A313" s="447"/>
      <c r="B313" s="319" t="s">
        <v>316</v>
      </c>
      <c r="C313" s="255"/>
      <c r="D313" s="624">
        <v>1</v>
      </c>
      <c r="E313" s="379" t="s">
        <v>244</v>
      </c>
      <c r="F313" s="380">
        <v>0</v>
      </c>
      <c r="G313" s="379" t="s">
        <v>197</v>
      </c>
      <c r="H313" s="380">
        <v>0</v>
      </c>
      <c r="I313" s="379" t="s">
        <v>197</v>
      </c>
      <c r="J313" s="255" t="s">
        <v>312</v>
      </c>
      <c r="K313" s="444"/>
      <c r="M313" s="158"/>
      <c r="N313" s="334"/>
      <c r="O313" s="334"/>
      <c r="P313" s="334"/>
    </row>
    <row r="314" spans="1:75" hidden="1">
      <c r="A314" s="447"/>
      <c r="B314" s="319" t="s">
        <v>313</v>
      </c>
      <c r="C314" s="255"/>
      <c r="D314" s="739" t="s">
        <v>211</v>
      </c>
      <c r="E314" s="740">
        <v>1</v>
      </c>
      <c r="F314" s="380">
        <v>0</v>
      </c>
      <c r="G314" s="255" t="s">
        <v>197</v>
      </c>
      <c r="H314" s="380">
        <v>0</v>
      </c>
      <c r="I314" s="255" t="s">
        <v>197</v>
      </c>
      <c r="J314" s="255" t="s">
        <v>313</v>
      </c>
      <c r="K314" s="444"/>
      <c r="M314" s="158"/>
      <c r="N314" s="334"/>
      <c r="O314" s="334"/>
      <c r="P314" s="334"/>
    </row>
    <row r="315" spans="1:75" s="321" customFormat="1" ht="25.5" hidden="1" customHeight="1" thickBot="1">
      <c r="A315" s="750"/>
      <c r="B315" s="320"/>
      <c r="C315" s="742"/>
      <c r="D315" s="743"/>
      <c r="E315" s="744"/>
      <c r="F315" s="745"/>
      <c r="G315" s="746"/>
      <c r="H315" s="745"/>
      <c r="I315" s="746"/>
      <c r="J315" s="746"/>
      <c r="K315" s="751"/>
      <c r="M315" s="752"/>
      <c r="N315" s="753"/>
      <c r="O315" s="753"/>
      <c r="P315" s="753"/>
    </row>
    <row r="316" spans="1:75" ht="13.5" hidden="1" thickBot="1">
      <c r="A316" s="447"/>
      <c r="B316" s="334"/>
      <c r="C316" s="334"/>
      <c r="D316" s="334"/>
      <c r="E316" s="334"/>
      <c r="F316" s="334"/>
      <c r="G316" s="334"/>
      <c r="H316" s="334"/>
      <c r="I316" s="334"/>
      <c r="J316" s="334"/>
      <c r="K316" s="444"/>
      <c r="M316" s="158"/>
      <c r="N316" s="334"/>
      <c r="O316" s="334"/>
      <c r="P316" s="334"/>
    </row>
    <row r="317" spans="1:75" ht="16.5" hidden="1" thickBot="1">
      <c r="A317" s="447"/>
      <c r="B317" s="661" t="s">
        <v>319</v>
      </c>
      <c r="C317" s="646"/>
      <c r="D317" s="1151" t="s">
        <v>242</v>
      </c>
      <c r="E317" s="1152"/>
      <c r="F317" s="1153" t="s">
        <v>218</v>
      </c>
      <c r="G317" s="1153"/>
      <c r="H317" s="1151" t="s">
        <v>303</v>
      </c>
      <c r="I317" s="1152"/>
      <c r="J317" s="317" t="s">
        <v>209</v>
      </c>
      <c r="K317" s="444"/>
      <c r="M317" s="317" t="s">
        <v>210</v>
      </c>
      <c r="N317" s="317" t="s">
        <v>304</v>
      </c>
      <c r="O317" s="317" t="s">
        <v>211</v>
      </c>
      <c r="P317" s="317" t="s">
        <v>305</v>
      </c>
    </row>
    <row r="318" spans="1:75" hidden="1">
      <c r="A318" s="447"/>
      <c r="B318" s="700" t="s">
        <v>315</v>
      </c>
      <c r="C318" s="318"/>
      <c r="D318" s="738"/>
      <c r="E318" s="386"/>
      <c r="F318" s="625">
        <v>0</v>
      </c>
      <c r="G318" s="379" t="s">
        <v>213</v>
      </c>
      <c r="H318" s="625">
        <v>0</v>
      </c>
      <c r="I318" s="379" t="s">
        <v>213</v>
      </c>
      <c r="J318" s="378" t="s">
        <v>308</v>
      </c>
      <c r="K318" s="444"/>
      <c r="M318" s="636" t="b">
        <v>0</v>
      </c>
      <c r="N318" s="636" t="b">
        <v>1</v>
      </c>
      <c r="O318" s="636">
        <v>1</v>
      </c>
      <c r="P318" s="636" t="s">
        <v>309</v>
      </c>
    </row>
    <row r="319" spans="1:75" hidden="1">
      <c r="A319" s="447"/>
      <c r="B319" s="319" t="s">
        <v>316</v>
      </c>
      <c r="C319" s="255"/>
      <c r="D319" s="624">
        <v>1</v>
      </c>
      <c r="E319" s="379" t="s">
        <v>244</v>
      </c>
      <c r="F319" s="380">
        <v>0</v>
      </c>
      <c r="G319" s="379" t="s">
        <v>197</v>
      </c>
      <c r="H319" s="380">
        <v>0</v>
      </c>
      <c r="I319" s="379" t="s">
        <v>197</v>
      </c>
      <c r="J319" s="255" t="s">
        <v>312</v>
      </c>
      <c r="K319" s="444"/>
      <c r="M319" s="158"/>
      <c r="N319" s="334"/>
      <c r="O319" s="334"/>
      <c r="P319" s="334"/>
    </row>
    <row r="320" spans="1:75" hidden="1">
      <c r="A320" s="447"/>
      <c r="B320" s="319" t="s">
        <v>313</v>
      </c>
      <c r="C320" s="255"/>
      <c r="D320" s="739" t="s">
        <v>211</v>
      </c>
      <c r="E320" s="740">
        <v>1</v>
      </c>
      <c r="F320" s="380">
        <v>0</v>
      </c>
      <c r="G320" s="255" t="s">
        <v>197</v>
      </c>
      <c r="H320" s="380">
        <v>0</v>
      </c>
      <c r="I320" s="255" t="s">
        <v>197</v>
      </c>
      <c r="J320" s="255" t="s">
        <v>313</v>
      </c>
      <c r="K320" s="444"/>
      <c r="M320" s="158"/>
      <c r="N320" s="334"/>
      <c r="O320" s="334"/>
      <c r="P320" s="334"/>
    </row>
    <row r="321" spans="1:75" s="321" customFormat="1" ht="25.5" hidden="1" customHeight="1" thickBot="1">
      <c r="A321" s="750"/>
      <c r="B321" s="320"/>
      <c r="C321" s="742"/>
      <c r="D321" s="743"/>
      <c r="E321" s="744"/>
      <c r="F321" s="745"/>
      <c r="G321" s="746"/>
      <c r="H321" s="745"/>
      <c r="I321" s="746"/>
      <c r="J321" s="746"/>
      <c r="K321" s="751"/>
      <c r="M321" s="752"/>
      <c r="N321" s="753"/>
      <c r="O321" s="753"/>
      <c r="P321" s="749"/>
    </row>
    <row r="322" spans="1:75" s="235" customFormat="1" ht="13.5" hidden="1" thickBot="1">
      <c r="A322" s="447"/>
      <c r="B322" s="728"/>
      <c r="C322" s="728"/>
      <c r="D322" s="158"/>
      <c r="E322" s="158"/>
      <c r="F322" s="754"/>
      <c r="G322" s="730"/>
      <c r="H322" s="754"/>
      <c r="I322" s="730"/>
      <c r="J322" s="158"/>
      <c r="K322" s="444"/>
      <c r="L322" s="334"/>
      <c r="M322" s="158"/>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c r="AU322" s="334"/>
      <c r="AV322" s="334"/>
      <c r="AW322" s="334"/>
      <c r="AX322" s="334"/>
      <c r="AY322" s="334"/>
      <c r="AZ322" s="334"/>
      <c r="BA322" s="334"/>
      <c r="BB322" s="334"/>
      <c r="BC322" s="334"/>
      <c r="BD322" s="334"/>
      <c r="BE322" s="334"/>
      <c r="BF322" s="334"/>
      <c r="BG322" s="334"/>
      <c r="BH322" s="334"/>
      <c r="BI322" s="334"/>
      <c r="BJ322" s="334"/>
      <c r="BK322" s="334"/>
      <c r="BL322" s="334"/>
      <c r="BM322" s="334"/>
      <c r="BN322" s="334"/>
      <c r="BO322" s="334"/>
      <c r="BP322" s="334"/>
      <c r="BQ322" s="334"/>
      <c r="BR322" s="334"/>
      <c r="BS322" s="334"/>
      <c r="BT322" s="334"/>
      <c r="BU322" s="334"/>
      <c r="BV322" s="334"/>
      <c r="BW322" s="334"/>
    </row>
    <row r="323" spans="1:75" ht="16.5" hidden="1" thickBot="1">
      <c r="A323" s="447"/>
      <c r="B323" s="661" t="s">
        <v>320</v>
      </c>
      <c r="C323" s="646"/>
      <c r="D323" s="1151" t="s">
        <v>242</v>
      </c>
      <c r="E323" s="1152"/>
      <c r="F323" s="1153" t="s">
        <v>218</v>
      </c>
      <c r="G323" s="1153"/>
      <c r="H323" s="1151" t="s">
        <v>303</v>
      </c>
      <c r="I323" s="1152"/>
      <c r="J323" s="317" t="s">
        <v>209</v>
      </c>
      <c r="K323" s="444"/>
      <c r="M323" s="317" t="s">
        <v>210</v>
      </c>
      <c r="N323" s="317" t="s">
        <v>304</v>
      </c>
      <c r="O323" s="317" t="s">
        <v>211</v>
      </c>
      <c r="P323" s="317" t="s">
        <v>305</v>
      </c>
    </row>
    <row r="324" spans="1:75" hidden="1">
      <c r="A324" s="447"/>
      <c r="B324" s="700" t="s">
        <v>315</v>
      </c>
      <c r="C324" s="318"/>
      <c r="D324" s="738"/>
      <c r="E324" s="386"/>
      <c r="F324" s="625">
        <v>0</v>
      </c>
      <c r="G324" s="379" t="s">
        <v>213</v>
      </c>
      <c r="H324" s="625">
        <v>0</v>
      </c>
      <c r="I324" s="379" t="s">
        <v>213</v>
      </c>
      <c r="J324" s="378" t="s">
        <v>308</v>
      </c>
      <c r="K324" s="444"/>
      <c r="M324" s="636" t="b">
        <v>0</v>
      </c>
      <c r="N324" s="636" t="b">
        <v>1</v>
      </c>
      <c r="O324" s="636">
        <v>1</v>
      </c>
      <c r="P324" s="636" t="s">
        <v>309</v>
      </c>
    </row>
    <row r="325" spans="1:75" hidden="1">
      <c r="A325" s="447"/>
      <c r="B325" s="319" t="s">
        <v>316</v>
      </c>
      <c r="C325" s="255"/>
      <c r="D325" s="624">
        <v>1</v>
      </c>
      <c r="E325" s="379" t="s">
        <v>244</v>
      </c>
      <c r="F325" s="380">
        <v>0</v>
      </c>
      <c r="G325" s="379" t="s">
        <v>197</v>
      </c>
      <c r="H325" s="380">
        <v>0</v>
      </c>
      <c r="I325" s="379" t="s">
        <v>197</v>
      </c>
      <c r="J325" s="255" t="s">
        <v>312</v>
      </c>
      <c r="K325" s="444"/>
      <c r="M325" s="158"/>
      <c r="N325" s="334"/>
      <c r="O325" s="334"/>
      <c r="P325" s="334"/>
    </row>
    <row r="326" spans="1:75" hidden="1">
      <c r="A326" s="447"/>
      <c r="B326" s="319" t="s">
        <v>313</v>
      </c>
      <c r="C326" s="255"/>
      <c r="D326" s="739" t="s">
        <v>211</v>
      </c>
      <c r="E326" s="740">
        <v>1</v>
      </c>
      <c r="F326" s="380">
        <v>0</v>
      </c>
      <c r="G326" s="255" t="s">
        <v>197</v>
      </c>
      <c r="H326" s="380">
        <v>0</v>
      </c>
      <c r="I326" s="255" t="s">
        <v>197</v>
      </c>
      <c r="J326" s="255" t="s">
        <v>313</v>
      </c>
      <c r="K326" s="444"/>
      <c r="M326" s="158"/>
      <c r="N326" s="334"/>
      <c r="O326" s="334"/>
      <c r="P326" s="334"/>
    </row>
    <row r="327" spans="1:75" s="321" customFormat="1" ht="25.5" hidden="1" customHeight="1" thickBot="1">
      <c r="A327" s="750"/>
      <c r="B327" s="320"/>
      <c r="C327" s="742"/>
      <c r="D327" s="743"/>
      <c r="E327" s="744"/>
      <c r="F327" s="745"/>
      <c r="G327" s="746"/>
      <c r="H327" s="745"/>
      <c r="I327" s="746"/>
      <c r="J327" s="746"/>
      <c r="K327" s="751"/>
      <c r="M327" s="752"/>
      <c r="N327" s="753"/>
      <c r="O327" s="753"/>
      <c r="P327" s="753"/>
    </row>
    <row r="328" spans="1:75" s="235" customFormat="1" ht="13.5" hidden="1" thickBot="1">
      <c r="A328" s="447"/>
      <c r="B328" s="728"/>
      <c r="C328" s="728"/>
      <c r="D328" s="158"/>
      <c r="E328" s="158"/>
      <c r="F328" s="754"/>
      <c r="G328" s="730"/>
      <c r="H328" s="754"/>
      <c r="I328" s="730"/>
      <c r="J328" s="158"/>
      <c r="K328" s="444"/>
      <c r="L328" s="334"/>
      <c r="M328" s="158"/>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c r="AU328" s="334"/>
      <c r="AV328" s="334"/>
      <c r="AW328" s="334"/>
      <c r="AX328" s="334"/>
      <c r="AY328" s="334"/>
      <c r="AZ328" s="334"/>
      <c r="BA328" s="334"/>
      <c r="BB328" s="334"/>
      <c r="BC328" s="334"/>
      <c r="BD328" s="334"/>
      <c r="BE328" s="334"/>
      <c r="BF328" s="334"/>
      <c r="BG328" s="334"/>
      <c r="BH328" s="334"/>
      <c r="BI328" s="334"/>
      <c r="BJ328" s="334"/>
      <c r="BK328" s="334"/>
      <c r="BL328" s="334"/>
      <c r="BM328" s="334"/>
      <c r="BN328" s="334"/>
      <c r="BO328" s="334"/>
      <c r="BP328" s="334"/>
      <c r="BQ328" s="334"/>
      <c r="BR328" s="334"/>
      <c r="BS328" s="334"/>
      <c r="BT328" s="334"/>
      <c r="BU328" s="334"/>
      <c r="BV328" s="334"/>
      <c r="BW328" s="334"/>
    </row>
    <row r="329" spans="1:75" ht="16.5" hidden="1" thickBot="1">
      <c r="A329" s="447"/>
      <c r="B329" s="661" t="s">
        <v>321</v>
      </c>
      <c r="C329" s="646"/>
      <c r="D329" s="1151" t="s">
        <v>242</v>
      </c>
      <c r="E329" s="1152"/>
      <c r="F329" s="1153" t="s">
        <v>218</v>
      </c>
      <c r="G329" s="1153"/>
      <c r="H329" s="1151" t="s">
        <v>303</v>
      </c>
      <c r="I329" s="1152"/>
      <c r="J329" s="317" t="s">
        <v>209</v>
      </c>
      <c r="K329" s="444"/>
      <c r="M329" s="317" t="s">
        <v>210</v>
      </c>
      <c r="N329" s="317" t="s">
        <v>304</v>
      </c>
      <c r="O329" s="317" t="s">
        <v>211</v>
      </c>
      <c r="P329" s="317" t="s">
        <v>305</v>
      </c>
    </row>
    <row r="330" spans="1:75" hidden="1">
      <c r="A330" s="447"/>
      <c r="B330" s="700" t="s">
        <v>315</v>
      </c>
      <c r="C330" s="318"/>
      <c r="D330" s="738"/>
      <c r="E330" s="386"/>
      <c r="F330" s="625">
        <v>0</v>
      </c>
      <c r="G330" s="379" t="s">
        <v>213</v>
      </c>
      <c r="H330" s="625">
        <v>0</v>
      </c>
      <c r="I330" s="379" t="s">
        <v>213</v>
      </c>
      <c r="J330" s="378" t="s">
        <v>308</v>
      </c>
      <c r="K330" s="444"/>
      <c r="M330" s="636" t="b">
        <v>0</v>
      </c>
      <c r="N330" s="636" t="b">
        <v>1</v>
      </c>
      <c r="O330" s="636">
        <v>1</v>
      </c>
      <c r="P330" s="636" t="s">
        <v>309</v>
      </c>
    </row>
    <row r="331" spans="1:75" hidden="1">
      <c r="A331" s="447"/>
      <c r="B331" s="319" t="s">
        <v>316</v>
      </c>
      <c r="C331" s="255"/>
      <c r="D331" s="624">
        <v>1</v>
      </c>
      <c r="E331" s="379" t="s">
        <v>244</v>
      </c>
      <c r="F331" s="380">
        <v>0</v>
      </c>
      <c r="G331" s="379" t="s">
        <v>197</v>
      </c>
      <c r="H331" s="380">
        <v>0</v>
      </c>
      <c r="I331" s="379" t="s">
        <v>197</v>
      </c>
      <c r="J331" s="255" t="s">
        <v>312</v>
      </c>
      <c r="K331" s="444"/>
      <c r="M331" s="158"/>
      <c r="N331" s="334"/>
      <c r="O331" s="334"/>
      <c r="P331" s="334"/>
    </row>
    <row r="332" spans="1:75" hidden="1">
      <c r="A332" s="447"/>
      <c r="B332" s="319" t="s">
        <v>313</v>
      </c>
      <c r="C332" s="255"/>
      <c r="D332" s="739" t="s">
        <v>211</v>
      </c>
      <c r="E332" s="740">
        <v>1</v>
      </c>
      <c r="F332" s="380">
        <v>0</v>
      </c>
      <c r="G332" s="255" t="s">
        <v>197</v>
      </c>
      <c r="H332" s="380">
        <v>0</v>
      </c>
      <c r="I332" s="255" t="s">
        <v>197</v>
      </c>
      <c r="J332" s="255" t="s">
        <v>313</v>
      </c>
      <c r="K332" s="444"/>
      <c r="M332" s="158"/>
      <c r="N332" s="334"/>
      <c r="O332" s="334"/>
      <c r="P332" s="334"/>
    </row>
    <row r="333" spans="1:75" s="321" customFormat="1" ht="25.5" hidden="1" customHeight="1" thickBot="1">
      <c r="A333" s="750"/>
      <c r="B333" s="320"/>
      <c r="C333" s="742"/>
      <c r="D333" s="743"/>
      <c r="E333" s="744"/>
      <c r="F333" s="745"/>
      <c r="G333" s="746"/>
      <c r="H333" s="745"/>
      <c r="I333" s="746"/>
      <c r="J333" s="746"/>
      <c r="K333" s="751"/>
      <c r="M333" s="752"/>
      <c r="N333" s="753"/>
      <c r="O333" s="753"/>
      <c r="P333" s="753"/>
    </row>
    <row r="334" spans="1:75" ht="13.5" hidden="1" thickBot="1">
      <c r="A334" s="447"/>
      <c r="B334" s="334"/>
      <c r="C334" s="334"/>
      <c r="D334" s="334"/>
      <c r="E334" s="334"/>
      <c r="F334" s="334"/>
      <c r="G334" s="334"/>
      <c r="H334" s="334"/>
      <c r="I334" s="334"/>
      <c r="J334" s="334"/>
      <c r="K334" s="444"/>
      <c r="M334" s="158"/>
      <c r="N334" s="334"/>
      <c r="O334" s="334"/>
      <c r="P334" s="334"/>
    </row>
    <row r="335" spans="1:75" ht="16.5" hidden="1" thickBot="1">
      <c r="A335" s="447"/>
      <c r="B335" s="661" t="s">
        <v>322</v>
      </c>
      <c r="C335" s="646"/>
      <c r="D335" s="1151" t="s">
        <v>242</v>
      </c>
      <c r="E335" s="1152"/>
      <c r="F335" s="1153" t="s">
        <v>218</v>
      </c>
      <c r="G335" s="1153"/>
      <c r="H335" s="1151" t="s">
        <v>303</v>
      </c>
      <c r="I335" s="1152"/>
      <c r="J335" s="317" t="s">
        <v>209</v>
      </c>
      <c r="K335" s="444"/>
      <c r="M335" s="317" t="s">
        <v>210</v>
      </c>
      <c r="N335" s="317" t="s">
        <v>304</v>
      </c>
      <c r="O335" s="317" t="s">
        <v>211</v>
      </c>
      <c r="P335" s="317" t="s">
        <v>305</v>
      </c>
    </row>
    <row r="336" spans="1:75" hidden="1">
      <c r="A336" s="447"/>
      <c r="B336" s="700" t="s">
        <v>315</v>
      </c>
      <c r="C336" s="318"/>
      <c r="D336" s="738"/>
      <c r="E336" s="386"/>
      <c r="F336" s="625">
        <v>0</v>
      </c>
      <c r="G336" s="379" t="s">
        <v>213</v>
      </c>
      <c r="H336" s="625">
        <v>0</v>
      </c>
      <c r="I336" s="379" t="s">
        <v>213</v>
      </c>
      <c r="J336" s="378" t="s">
        <v>308</v>
      </c>
      <c r="K336" s="444"/>
      <c r="M336" s="636" t="b">
        <v>0</v>
      </c>
      <c r="N336" s="636" t="b">
        <v>1</v>
      </c>
      <c r="O336" s="636">
        <v>1</v>
      </c>
      <c r="P336" s="636" t="s">
        <v>309</v>
      </c>
    </row>
    <row r="337" spans="1:75" hidden="1">
      <c r="A337" s="447"/>
      <c r="B337" s="319" t="s">
        <v>316</v>
      </c>
      <c r="C337" s="255"/>
      <c r="D337" s="624">
        <v>1</v>
      </c>
      <c r="E337" s="379" t="s">
        <v>244</v>
      </c>
      <c r="F337" s="380">
        <v>0</v>
      </c>
      <c r="G337" s="379" t="s">
        <v>197</v>
      </c>
      <c r="H337" s="380">
        <v>0</v>
      </c>
      <c r="I337" s="379" t="s">
        <v>197</v>
      </c>
      <c r="J337" s="255" t="s">
        <v>312</v>
      </c>
      <c r="K337" s="444"/>
      <c r="M337" s="158"/>
      <c r="N337" s="334"/>
      <c r="O337" s="334"/>
      <c r="P337" s="334"/>
    </row>
    <row r="338" spans="1:75" hidden="1">
      <c r="A338" s="447"/>
      <c r="B338" s="319" t="s">
        <v>313</v>
      </c>
      <c r="C338" s="255"/>
      <c r="D338" s="739" t="s">
        <v>211</v>
      </c>
      <c r="E338" s="740">
        <v>1</v>
      </c>
      <c r="F338" s="380">
        <v>0</v>
      </c>
      <c r="G338" s="255" t="s">
        <v>197</v>
      </c>
      <c r="H338" s="380">
        <v>0</v>
      </c>
      <c r="I338" s="255" t="s">
        <v>197</v>
      </c>
      <c r="J338" s="255" t="s">
        <v>313</v>
      </c>
      <c r="K338" s="444"/>
      <c r="M338" s="158"/>
      <c r="N338" s="334"/>
      <c r="O338" s="334"/>
      <c r="P338" s="334"/>
    </row>
    <row r="339" spans="1:75" s="321" customFormat="1" ht="25.5" hidden="1" customHeight="1" thickBot="1">
      <c r="A339" s="750"/>
      <c r="B339" s="320"/>
      <c r="C339" s="742"/>
      <c r="D339" s="743"/>
      <c r="E339" s="744"/>
      <c r="F339" s="745"/>
      <c r="G339" s="746"/>
      <c r="H339" s="745"/>
      <c r="I339" s="746"/>
      <c r="J339" s="746"/>
      <c r="K339" s="751"/>
      <c r="M339" s="752"/>
      <c r="N339" s="753"/>
      <c r="O339" s="753"/>
      <c r="P339" s="753"/>
    </row>
    <row r="340" spans="1:75" s="235" customFormat="1" ht="13.5" hidden="1" thickBot="1">
      <c r="A340" s="447"/>
      <c r="B340" s="728"/>
      <c r="C340" s="728"/>
      <c r="D340" s="158"/>
      <c r="E340" s="158"/>
      <c r="F340" s="754"/>
      <c r="G340" s="730"/>
      <c r="H340" s="754"/>
      <c r="I340" s="730"/>
      <c r="J340" s="158"/>
      <c r="K340" s="444"/>
      <c r="L340" s="334"/>
      <c r="M340" s="158"/>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AZ340" s="334"/>
      <c r="BA340" s="334"/>
      <c r="BB340" s="334"/>
      <c r="BC340" s="334"/>
      <c r="BD340" s="334"/>
      <c r="BE340" s="334"/>
      <c r="BF340" s="334"/>
      <c r="BG340" s="334"/>
      <c r="BH340" s="334"/>
      <c r="BI340" s="334"/>
      <c r="BJ340" s="334"/>
      <c r="BK340" s="334"/>
      <c r="BL340" s="334"/>
      <c r="BM340" s="334"/>
      <c r="BN340" s="334"/>
      <c r="BO340" s="334"/>
      <c r="BP340" s="334"/>
      <c r="BQ340" s="334"/>
      <c r="BR340" s="334"/>
      <c r="BS340" s="334"/>
      <c r="BT340" s="334"/>
      <c r="BU340" s="334"/>
      <c r="BV340" s="334"/>
      <c r="BW340" s="334"/>
    </row>
    <row r="341" spans="1:75" ht="16.5" hidden="1" thickBot="1">
      <c r="A341" s="447"/>
      <c r="B341" s="661" t="s">
        <v>323</v>
      </c>
      <c r="C341" s="646"/>
      <c r="D341" s="1151" t="s">
        <v>242</v>
      </c>
      <c r="E341" s="1152"/>
      <c r="F341" s="1153" t="s">
        <v>218</v>
      </c>
      <c r="G341" s="1153"/>
      <c r="H341" s="1151" t="s">
        <v>303</v>
      </c>
      <c r="I341" s="1152"/>
      <c r="J341" s="317" t="s">
        <v>209</v>
      </c>
      <c r="K341" s="444"/>
      <c r="M341" s="317" t="s">
        <v>210</v>
      </c>
      <c r="N341" s="317" t="s">
        <v>304</v>
      </c>
      <c r="O341" s="317" t="s">
        <v>211</v>
      </c>
      <c r="P341" s="317" t="s">
        <v>305</v>
      </c>
    </row>
    <row r="342" spans="1:75" hidden="1">
      <c r="A342" s="447"/>
      <c r="B342" s="700" t="s">
        <v>315</v>
      </c>
      <c r="C342" s="318"/>
      <c r="D342" s="738"/>
      <c r="E342" s="386"/>
      <c r="F342" s="625">
        <v>0</v>
      </c>
      <c r="G342" s="379" t="s">
        <v>213</v>
      </c>
      <c r="H342" s="625">
        <v>0</v>
      </c>
      <c r="I342" s="379" t="s">
        <v>213</v>
      </c>
      <c r="J342" s="378" t="s">
        <v>308</v>
      </c>
      <c r="K342" s="444"/>
      <c r="M342" s="636" t="b">
        <v>0</v>
      </c>
      <c r="N342" s="636" t="b">
        <v>1</v>
      </c>
      <c r="O342" s="636">
        <v>2</v>
      </c>
      <c r="P342" s="636" t="s">
        <v>324</v>
      </c>
    </row>
    <row r="343" spans="1:75" hidden="1">
      <c r="A343" s="447"/>
      <c r="B343" s="319" t="s">
        <v>316</v>
      </c>
      <c r="C343" s="255"/>
      <c r="D343" s="624">
        <v>1</v>
      </c>
      <c r="E343" s="379" t="s">
        <v>244</v>
      </c>
      <c r="F343" s="380">
        <v>0</v>
      </c>
      <c r="G343" s="379" t="s">
        <v>197</v>
      </c>
      <c r="H343" s="380">
        <v>0</v>
      </c>
      <c r="I343" s="379" t="s">
        <v>197</v>
      </c>
      <c r="J343" s="255" t="s">
        <v>312</v>
      </c>
      <c r="K343" s="444"/>
      <c r="M343" s="158"/>
      <c r="N343" s="334"/>
      <c r="O343" s="334"/>
      <c r="P343" s="334"/>
    </row>
    <row r="344" spans="1:75" hidden="1">
      <c r="A344" s="447"/>
      <c r="B344" s="319" t="s">
        <v>325</v>
      </c>
      <c r="C344" s="255"/>
      <c r="D344" s="739" t="s">
        <v>211</v>
      </c>
      <c r="E344" s="740">
        <v>1</v>
      </c>
      <c r="F344" s="380">
        <v>0</v>
      </c>
      <c r="G344" s="255" t="s">
        <v>197</v>
      </c>
      <c r="H344" s="380">
        <v>0</v>
      </c>
      <c r="I344" s="255" t="s">
        <v>197</v>
      </c>
      <c r="J344" s="255" t="s">
        <v>313</v>
      </c>
      <c r="K344" s="444"/>
      <c r="M344" s="158"/>
      <c r="N344" s="334"/>
      <c r="O344" s="334"/>
      <c r="P344" s="334"/>
    </row>
    <row r="345" spans="1:75" s="321" customFormat="1" ht="25.5" hidden="1" customHeight="1" thickBot="1">
      <c r="A345" s="750"/>
      <c r="B345" s="320" t="s">
        <v>326</v>
      </c>
      <c r="C345" s="742"/>
      <c r="D345" s="743" t="s">
        <v>211</v>
      </c>
      <c r="E345" s="744">
        <v>2</v>
      </c>
      <c r="F345" s="755"/>
      <c r="G345" s="746" t="s">
        <v>197</v>
      </c>
      <c r="H345" s="755"/>
      <c r="I345" s="746" t="s">
        <v>197</v>
      </c>
      <c r="J345" s="746" t="s">
        <v>313</v>
      </c>
      <c r="K345" s="751"/>
      <c r="M345" s="752"/>
      <c r="N345" s="753"/>
      <c r="O345" s="753"/>
      <c r="P345" s="749"/>
    </row>
    <row r="346" spans="1:75" s="235" customFormat="1" ht="13.5" hidden="1" thickBot="1">
      <c r="A346" s="447"/>
      <c r="B346" s="728"/>
      <c r="C346" s="728"/>
      <c r="D346" s="158"/>
      <c r="E346" s="158"/>
      <c r="F346" s="754"/>
      <c r="G346" s="730"/>
      <c r="H346" s="754"/>
      <c r="I346" s="730"/>
      <c r="J346" s="158"/>
      <c r="K346" s="444"/>
      <c r="L346" s="334"/>
      <c r="M346" s="158"/>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c r="AV346" s="334"/>
      <c r="AW346" s="334"/>
      <c r="AX346" s="334"/>
      <c r="AY346" s="334"/>
      <c r="AZ346" s="334"/>
      <c r="BA346" s="334"/>
      <c r="BB346" s="334"/>
      <c r="BC346" s="334"/>
      <c r="BD346" s="334"/>
      <c r="BE346" s="334"/>
      <c r="BF346" s="334"/>
      <c r="BG346" s="334"/>
      <c r="BH346" s="334"/>
      <c r="BI346" s="334"/>
      <c r="BJ346" s="334"/>
      <c r="BK346" s="334"/>
      <c r="BL346" s="334"/>
      <c r="BM346" s="334"/>
      <c r="BN346" s="334"/>
      <c r="BO346" s="334"/>
      <c r="BP346" s="334"/>
      <c r="BQ346" s="334"/>
      <c r="BR346" s="334"/>
      <c r="BS346" s="334"/>
      <c r="BT346" s="334"/>
      <c r="BU346" s="334"/>
      <c r="BV346" s="334"/>
      <c r="BW346" s="334"/>
    </row>
    <row r="347" spans="1:75" ht="16.5" hidden="1" thickBot="1">
      <c r="A347" s="447"/>
      <c r="B347" s="661" t="s">
        <v>327</v>
      </c>
      <c r="C347" s="646"/>
      <c r="D347" s="1151" t="s">
        <v>242</v>
      </c>
      <c r="E347" s="1152"/>
      <c r="F347" s="1153" t="s">
        <v>218</v>
      </c>
      <c r="G347" s="1153"/>
      <c r="H347" s="1151" t="s">
        <v>303</v>
      </c>
      <c r="I347" s="1152"/>
      <c r="J347" s="317" t="s">
        <v>209</v>
      </c>
      <c r="K347" s="444"/>
      <c r="M347" s="317" t="s">
        <v>210</v>
      </c>
      <c r="N347" s="317" t="s">
        <v>304</v>
      </c>
      <c r="O347" s="317" t="s">
        <v>211</v>
      </c>
      <c r="P347" s="317" t="s">
        <v>305</v>
      </c>
    </row>
    <row r="348" spans="1:75" hidden="1">
      <c r="A348" s="447"/>
      <c r="B348" s="700" t="s">
        <v>315</v>
      </c>
      <c r="C348" s="318"/>
      <c r="D348" s="738"/>
      <c r="E348" s="386"/>
      <c r="F348" s="625">
        <v>0</v>
      </c>
      <c r="G348" s="379" t="s">
        <v>213</v>
      </c>
      <c r="H348" s="625">
        <v>0</v>
      </c>
      <c r="I348" s="379" t="s">
        <v>213</v>
      </c>
      <c r="J348" s="378" t="s">
        <v>308</v>
      </c>
      <c r="K348" s="444"/>
      <c r="M348" s="636" t="b">
        <v>0</v>
      </c>
      <c r="N348" s="636" t="b">
        <v>1</v>
      </c>
      <c r="O348" s="636">
        <v>2</v>
      </c>
      <c r="P348" s="636" t="s">
        <v>324</v>
      </c>
    </row>
    <row r="349" spans="1:75" hidden="1">
      <c r="A349" s="447"/>
      <c r="B349" s="319" t="s">
        <v>316</v>
      </c>
      <c r="C349" s="255"/>
      <c r="D349" s="624">
        <v>1</v>
      </c>
      <c r="E349" s="379" t="s">
        <v>244</v>
      </c>
      <c r="F349" s="380">
        <v>0</v>
      </c>
      <c r="G349" s="379" t="s">
        <v>197</v>
      </c>
      <c r="H349" s="380">
        <v>0</v>
      </c>
      <c r="I349" s="379" t="s">
        <v>197</v>
      </c>
      <c r="J349" s="255" t="s">
        <v>312</v>
      </c>
      <c r="K349" s="444"/>
      <c r="M349" s="158"/>
      <c r="N349" s="334"/>
      <c r="O349" s="334"/>
      <c r="P349" s="334"/>
    </row>
    <row r="350" spans="1:75" hidden="1">
      <c r="A350" s="447"/>
      <c r="B350" s="319" t="s">
        <v>325</v>
      </c>
      <c r="C350" s="255"/>
      <c r="D350" s="739" t="s">
        <v>211</v>
      </c>
      <c r="E350" s="740">
        <v>1</v>
      </c>
      <c r="F350" s="380">
        <v>0</v>
      </c>
      <c r="G350" s="255" t="s">
        <v>197</v>
      </c>
      <c r="H350" s="380">
        <v>0</v>
      </c>
      <c r="I350" s="255" t="s">
        <v>197</v>
      </c>
      <c r="J350" s="255" t="s">
        <v>313</v>
      </c>
      <c r="K350" s="444"/>
      <c r="M350" s="158"/>
      <c r="N350" s="334"/>
      <c r="O350" s="334"/>
      <c r="P350" s="334"/>
    </row>
    <row r="351" spans="1:75" s="321" customFormat="1" ht="25.5" hidden="1" customHeight="1" thickBot="1">
      <c r="A351" s="750"/>
      <c r="B351" s="320" t="s">
        <v>326</v>
      </c>
      <c r="C351" s="742"/>
      <c r="D351" s="743" t="s">
        <v>211</v>
      </c>
      <c r="E351" s="744">
        <v>2</v>
      </c>
      <c r="F351" s="755"/>
      <c r="G351" s="746" t="s">
        <v>197</v>
      </c>
      <c r="H351" s="755"/>
      <c r="I351" s="746" t="s">
        <v>197</v>
      </c>
      <c r="J351" s="746" t="s">
        <v>313</v>
      </c>
      <c r="K351" s="751"/>
      <c r="M351" s="752"/>
      <c r="N351" s="753"/>
      <c r="O351" s="753"/>
      <c r="P351" s="753"/>
    </row>
    <row r="352" spans="1:75" ht="13.5" hidden="1" thickBot="1">
      <c r="A352" s="447"/>
      <c r="B352" s="334"/>
      <c r="C352" s="334"/>
      <c r="D352" s="334"/>
      <c r="E352" s="334"/>
      <c r="F352" s="334"/>
      <c r="G352" s="334"/>
      <c r="H352" s="334"/>
      <c r="I352" s="334"/>
      <c r="J352" s="334"/>
      <c r="K352" s="444"/>
      <c r="M352" s="158"/>
      <c r="N352" s="334"/>
      <c r="O352" s="334"/>
      <c r="P352" s="334"/>
    </row>
    <row r="353" spans="1:75" ht="16.5" hidden="1" thickBot="1">
      <c r="A353" s="447"/>
      <c r="B353" s="661" t="s">
        <v>328</v>
      </c>
      <c r="C353" s="646"/>
      <c r="D353" s="1151" t="s">
        <v>242</v>
      </c>
      <c r="E353" s="1152"/>
      <c r="F353" s="1153" t="s">
        <v>218</v>
      </c>
      <c r="G353" s="1153"/>
      <c r="H353" s="1151" t="s">
        <v>303</v>
      </c>
      <c r="I353" s="1152"/>
      <c r="J353" s="317" t="s">
        <v>209</v>
      </c>
      <c r="K353" s="444"/>
      <c r="M353" s="317" t="s">
        <v>210</v>
      </c>
      <c r="N353" s="317" t="s">
        <v>304</v>
      </c>
      <c r="O353" s="317" t="s">
        <v>211</v>
      </c>
      <c r="P353" s="317" t="s">
        <v>305</v>
      </c>
    </row>
    <row r="354" spans="1:75" hidden="1">
      <c r="A354" s="447"/>
      <c r="B354" s="700" t="s">
        <v>315</v>
      </c>
      <c r="C354" s="318"/>
      <c r="D354" s="738"/>
      <c r="E354" s="386"/>
      <c r="F354" s="625">
        <v>0</v>
      </c>
      <c r="G354" s="379" t="s">
        <v>213</v>
      </c>
      <c r="H354" s="625">
        <v>0</v>
      </c>
      <c r="I354" s="379" t="s">
        <v>213</v>
      </c>
      <c r="J354" s="378" t="s">
        <v>308</v>
      </c>
      <c r="K354" s="444"/>
      <c r="M354" s="636" t="b">
        <v>0</v>
      </c>
      <c r="N354" s="636" t="b">
        <v>1</v>
      </c>
      <c r="O354" s="636">
        <v>2</v>
      </c>
      <c r="P354" s="636" t="s">
        <v>324</v>
      </c>
    </row>
    <row r="355" spans="1:75" hidden="1">
      <c r="A355" s="447"/>
      <c r="B355" s="319" t="s">
        <v>316</v>
      </c>
      <c r="C355" s="255"/>
      <c r="D355" s="624">
        <v>1</v>
      </c>
      <c r="E355" s="379" t="s">
        <v>244</v>
      </c>
      <c r="F355" s="380">
        <v>0</v>
      </c>
      <c r="G355" s="379" t="s">
        <v>197</v>
      </c>
      <c r="H355" s="380">
        <v>0</v>
      </c>
      <c r="I355" s="379" t="s">
        <v>197</v>
      </c>
      <c r="J355" s="255" t="s">
        <v>312</v>
      </c>
      <c r="K355" s="444"/>
      <c r="M355" s="158"/>
      <c r="N355" s="334"/>
      <c r="O355" s="334"/>
      <c r="P355" s="334"/>
    </row>
    <row r="356" spans="1:75" hidden="1">
      <c r="A356" s="447"/>
      <c r="B356" s="319" t="s">
        <v>325</v>
      </c>
      <c r="C356" s="255"/>
      <c r="D356" s="739" t="s">
        <v>211</v>
      </c>
      <c r="E356" s="740">
        <v>1</v>
      </c>
      <c r="F356" s="380">
        <v>0</v>
      </c>
      <c r="G356" s="255" t="s">
        <v>197</v>
      </c>
      <c r="H356" s="380">
        <v>0</v>
      </c>
      <c r="I356" s="255" t="s">
        <v>197</v>
      </c>
      <c r="J356" s="255" t="s">
        <v>313</v>
      </c>
      <c r="K356" s="444"/>
      <c r="M356" s="158"/>
      <c r="N356" s="334"/>
      <c r="O356" s="334"/>
      <c r="P356" s="334"/>
    </row>
    <row r="357" spans="1:75" s="321" customFormat="1" ht="25.5" hidden="1" customHeight="1" thickBot="1">
      <c r="A357" s="750"/>
      <c r="B357" s="320" t="s">
        <v>326</v>
      </c>
      <c r="C357" s="742"/>
      <c r="D357" s="743" t="s">
        <v>211</v>
      </c>
      <c r="E357" s="744">
        <v>2</v>
      </c>
      <c r="F357" s="755"/>
      <c r="G357" s="746" t="s">
        <v>197</v>
      </c>
      <c r="H357" s="755"/>
      <c r="I357" s="746" t="s">
        <v>197</v>
      </c>
      <c r="J357" s="746" t="s">
        <v>313</v>
      </c>
      <c r="K357" s="751"/>
      <c r="M357" s="752"/>
      <c r="N357" s="753"/>
      <c r="O357" s="753"/>
      <c r="P357" s="753"/>
    </row>
    <row r="358" spans="1:75" s="235" customFormat="1" ht="13.5" hidden="1" thickBot="1">
      <c r="A358" s="447"/>
      <c r="B358" s="728"/>
      <c r="C358" s="728"/>
      <c r="D358" s="158"/>
      <c r="E358" s="158"/>
      <c r="F358" s="754"/>
      <c r="G358" s="730"/>
      <c r="H358" s="754"/>
      <c r="I358" s="730"/>
      <c r="J358" s="158"/>
      <c r="K358" s="444"/>
      <c r="L358" s="334"/>
      <c r="M358" s="158"/>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c r="AU358" s="334"/>
      <c r="AV358" s="334"/>
      <c r="AW358" s="334"/>
      <c r="AX358" s="334"/>
      <c r="AY358" s="334"/>
      <c r="AZ358" s="334"/>
      <c r="BA358" s="334"/>
      <c r="BB358" s="334"/>
      <c r="BC358" s="334"/>
      <c r="BD358" s="334"/>
      <c r="BE358" s="334"/>
      <c r="BF358" s="334"/>
      <c r="BG358" s="334"/>
      <c r="BH358" s="334"/>
      <c r="BI358" s="334"/>
      <c r="BJ358" s="334"/>
      <c r="BK358" s="334"/>
      <c r="BL358" s="334"/>
      <c r="BM358" s="334"/>
      <c r="BN358" s="334"/>
      <c r="BO358" s="334"/>
      <c r="BP358" s="334"/>
      <c r="BQ358" s="334"/>
      <c r="BR358" s="334"/>
      <c r="BS358" s="334"/>
      <c r="BT358" s="334"/>
      <c r="BU358" s="334"/>
      <c r="BV358" s="334"/>
      <c r="BW358" s="334"/>
    </row>
    <row r="359" spans="1:75" ht="16.5" hidden="1" thickBot="1">
      <c r="A359" s="447"/>
      <c r="B359" s="661" t="s">
        <v>329</v>
      </c>
      <c r="C359" s="646"/>
      <c r="D359" s="1151" t="s">
        <v>242</v>
      </c>
      <c r="E359" s="1152"/>
      <c r="F359" s="1153" t="s">
        <v>218</v>
      </c>
      <c r="G359" s="1153"/>
      <c r="H359" s="1151" t="s">
        <v>303</v>
      </c>
      <c r="I359" s="1152"/>
      <c r="J359" s="317" t="s">
        <v>209</v>
      </c>
      <c r="K359" s="444"/>
      <c r="M359" s="317" t="s">
        <v>210</v>
      </c>
      <c r="N359" s="317" t="s">
        <v>304</v>
      </c>
      <c r="O359" s="317" t="s">
        <v>211</v>
      </c>
      <c r="P359" s="317" t="s">
        <v>305</v>
      </c>
    </row>
    <row r="360" spans="1:75" hidden="1">
      <c r="A360" s="447"/>
      <c r="B360" s="700" t="s">
        <v>315</v>
      </c>
      <c r="C360" s="318"/>
      <c r="D360" s="738"/>
      <c r="E360" s="386"/>
      <c r="F360" s="625">
        <v>0</v>
      </c>
      <c r="G360" s="379" t="s">
        <v>213</v>
      </c>
      <c r="H360" s="625">
        <v>0</v>
      </c>
      <c r="I360" s="379" t="s">
        <v>213</v>
      </c>
      <c r="J360" s="378" t="s">
        <v>308</v>
      </c>
      <c r="K360" s="444"/>
      <c r="M360" s="636" t="b">
        <v>0</v>
      </c>
      <c r="N360" s="636" t="b">
        <v>1</v>
      </c>
      <c r="O360" s="636">
        <v>2</v>
      </c>
      <c r="P360" s="636" t="s">
        <v>324</v>
      </c>
    </row>
    <row r="361" spans="1:75" hidden="1">
      <c r="A361" s="447"/>
      <c r="B361" s="319" t="s">
        <v>316</v>
      </c>
      <c r="C361" s="255"/>
      <c r="D361" s="624">
        <v>1</v>
      </c>
      <c r="E361" s="379" t="s">
        <v>244</v>
      </c>
      <c r="F361" s="380">
        <v>0</v>
      </c>
      <c r="G361" s="379" t="s">
        <v>197</v>
      </c>
      <c r="H361" s="380">
        <v>0</v>
      </c>
      <c r="I361" s="379" t="s">
        <v>197</v>
      </c>
      <c r="J361" s="255" t="s">
        <v>312</v>
      </c>
      <c r="K361" s="444"/>
      <c r="M361" s="158"/>
      <c r="N361" s="334"/>
      <c r="O361" s="334"/>
      <c r="P361" s="334"/>
    </row>
    <row r="362" spans="1:75" hidden="1">
      <c r="A362" s="447"/>
      <c r="B362" s="319" t="s">
        <v>325</v>
      </c>
      <c r="C362" s="255"/>
      <c r="D362" s="739" t="s">
        <v>211</v>
      </c>
      <c r="E362" s="740">
        <v>1</v>
      </c>
      <c r="F362" s="380">
        <v>0</v>
      </c>
      <c r="G362" s="255" t="s">
        <v>197</v>
      </c>
      <c r="H362" s="380">
        <v>0</v>
      </c>
      <c r="I362" s="255" t="s">
        <v>197</v>
      </c>
      <c r="J362" s="255" t="s">
        <v>313</v>
      </c>
      <c r="K362" s="444"/>
      <c r="M362" s="158"/>
      <c r="N362" s="334"/>
      <c r="O362" s="334"/>
      <c r="P362" s="334"/>
    </row>
    <row r="363" spans="1:75" s="321" customFormat="1" ht="25.5" hidden="1" customHeight="1" thickBot="1">
      <c r="A363" s="750"/>
      <c r="B363" s="320" t="s">
        <v>326</v>
      </c>
      <c r="C363" s="742"/>
      <c r="D363" s="743" t="s">
        <v>211</v>
      </c>
      <c r="E363" s="744">
        <v>2</v>
      </c>
      <c r="F363" s="755"/>
      <c r="G363" s="746" t="s">
        <v>197</v>
      </c>
      <c r="H363" s="755"/>
      <c r="I363" s="746" t="s">
        <v>197</v>
      </c>
      <c r="J363" s="746" t="s">
        <v>313</v>
      </c>
      <c r="K363" s="751"/>
      <c r="M363" s="752"/>
      <c r="N363" s="753"/>
      <c r="O363" s="753"/>
      <c r="P363" s="753"/>
    </row>
    <row r="364" spans="1:75" s="235" customFormat="1" ht="13.5" hidden="1" thickBot="1">
      <c r="A364" s="447"/>
      <c r="B364" s="728"/>
      <c r="C364" s="728"/>
      <c r="D364" s="158"/>
      <c r="E364" s="158"/>
      <c r="F364" s="754"/>
      <c r="G364" s="730"/>
      <c r="H364" s="754"/>
      <c r="I364" s="730"/>
      <c r="J364" s="158"/>
      <c r="K364" s="444"/>
      <c r="L364" s="334"/>
      <c r="M364" s="158"/>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c r="AU364" s="334"/>
      <c r="AV364" s="334"/>
      <c r="AW364" s="334"/>
      <c r="AX364" s="334"/>
      <c r="AY364" s="334"/>
      <c r="AZ364" s="334"/>
      <c r="BA364" s="334"/>
      <c r="BB364" s="334"/>
      <c r="BC364" s="334"/>
      <c r="BD364" s="334"/>
      <c r="BE364" s="334"/>
      <c r="BF364" s="334"/>
      <c r="BG364" s="334"/>
      <c r="BH364" s="334"/>
      <c r="BI364" s="334"/>
      <c r="BJ364" s="334"/>
      <c r="BK364" s="334"/>
      <c r="BL364" s="334"/>
      <c r="BM364" s="334"/>
      <c r="BN364" s="334"/>
      <c r="BO364" s="334"/>
      <c r="BP364" s="334"/>
      <c r="BQ364" s="334"/>
      <c r="BR364" s="334"/>
      <c r="BS364" s="334"/>
      <c r="BT364" s="334"/>
      <c r="BU364" s="334"/>
      <c r="BV364" s="334"/>
      <c r="BW364" s="334"/>
    </row>
    <row r="365" spans="1:75" ht="16.5" hidden="1" thickBot="1">
      <c r="A365" s="447"/>
      <c r="B365" s="661" t="s">
        <v>330</v>
      </c>
      <c r="C365" s="646"/>
      <c r="D365" s="1151" t="s">
        <v>242</v>
      </c>
      <c r="E365" s="1152"/>
      <c r="F365" s="1153" t="s">
        <v>218</v>
      </c>
      <c r="G365" s="1153"/>
      <c r="H365" s="1151" t="s">
        <v>303</v>
      </c>
      <c r="I365" s="1152"/>
      <c r="J365" s="317" t="s">
        <v>209</v>
      </c>
      <c r="K365" s="444"/>
      <c r="M365" s="322" t="s">
        <v>210</v>
      </c>
      <c r="N365" s="317" t="s">
        <v>304</v>
      </c>
      <c r="O365" s="317" t="s">
        <v>211</v>
      </c>
      <c r="P365" s="317" t="s">
        <v>305</v>
      </c>
    </row>
    <row r="366" spans="1:75" hidden="1">
      <c r="A366" s="447"/>
      <c r="B366" s="700" t="s">
        <v>315</v>
      </c>
      <c r="C366" s="318"/>
      <c r="D366" s="738"/>
      <c r="E366" s="386"/>
      <c r="F366" s="625">
        <v>0</v>
      </c>
      <c r="G366" s="379" t="s">
        <v>213</v>
      </c>
      <c r="H366" s="625">
        <v>0</v>
      </c>
      <c r="I366" s="379" t="s">
        <v>213</v>
      </c>
      <c r="J366" s="378" t="s">
        <v>308</v>
      </c>
      <c r="K366" s="444"/>
      <c r="M366" s="636" t="b">
        <v>0</v>
      </c>
      <c r="N366" s="636" t="b">
        <v>1</v>
      </c>
      <c r="O366" s="636">
        <v>2</v>
      </c>
      <c r="P366" s="636" t="s">
        <v>324</v>
      </c>
    </row>
    <row r="367" spans="1:75" hidden="1">
      <c r="A367" s="447"/>
      <c r="B367" s="319" t="s">
        <v>316</v>
      </c>
      <c r="C367" s="255"/>
      <c r="D367" s="624">
        <v>1</v>
      </c>
      <c r="E367" s="379" t="s">
        <v>244</v>
      </c>
      <c r="F367" s="380">
        <v>0</v>
      </c>
      <c r="G367" s="379" t="s">
        <v>197</v>
      </c>
      <c r="H367" s="380">
        <v>0</v>
      </c>
      <c r="I367" s="379" t="s">
        <v>197</v>
      </c>
      <c r="J367" s="255" t="s">
        <v>312</v>
      </c>
      <c r="K367" s="444"/>
      <c r="M367" s="158"/>
      <c r="N367" s="334"/>
      <c r="O367" s="334"/>
      <c r="P367" s="334"/>
    </row>
    <row r="368" spans="1:75" hidden="1">
      <c r="A368" s="447"/>
      <c r="B368" s="319" t="s">
        <v>325</v>
      </c>
      <c r="C368" s="255"/>
      <c r="D368" s="739" t="s">
        <v>211</v>
      </c>
      <c r="E368" s="740">
        <v>1</v>
      </c>
      <c r="F368" s="380">
        <v>0</v>
      </c>
      <c r="G368" s="255" t="s">
        <v>197</v>
      </c>
      <c r="H368" s="380">
        <v>0</v>
      </c>
      <c r="I368" s="255" t="s">
        <v>197</v>
      </c>
      <c r="J368" s="255" t="s">
        <v>313</v>
      </c>
      <c r="K368" s="444"/>
      <c r="M368" s="158"/>
      <c r="N368" s="334"/>
      <c r="O368" s="334"/>
      <c r="P368" s="334"/>
    </row>
    <row r="369" spans="1:75" s="321" customFormat="1" ht="25.5" hidden="1" customHeight="1" thickBot="1">
      <c r="A369" s="750"/>
      <c r="B369" s="320" t="s">
        <v>326</v>
      </c>
      <c r="C369" s="742"/>
      <c r="D369" s="743" t="s">
        <v>211</v>
      </c>
      <c r="E369" s="744">
        <v>2</v>
      </c>
      <c r="F369" s="755"/>
      <c r="G369" s="746" t="s">
        <v>197</v>
      </c>
      <c r="H369" s="755"/>
      <c r="I369" s="746" t="s">
        <v>197</v>
      </c>
      <c r="J369" s="746" t="s">
        <v>313</v>
      </c>
      <c r="K369" s="751"/>
      <c r="M369" s="752"/>
      <c r="N369" s="753"/>
      <c r="O369" s="753"/>
      <c r="P369" s="749"/>
    </row>
    <row r="370" spans="1:75" s="235" customFormat="1" ht="13.5" hidden="1" thickBot="1">
      <c r="A370" s="447"/>
      <c r="B370" s="728"/>
      <c r="C370" s="728"/>
      <c r="D370" s="158"/>
      <c r="E370" s="158"/>
      <c r="F370" s="754"/>
      <c r="G370" s="730"/>
      <c r="H370" s="754"/>
      <c r="I370" s="730"/>
      <c r="J370" s="158"/>
      <c r="K370" s="444"/>
      <c r="L370" s="334"/>
      <c r="M370" s="158"/>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c r="AU370" s="334"/>
      <c r="AV370" s="334"/>
      <c r="AW370" s="334"/>
      <c r="AX370" s="334"/>
      <c r="AY370" s="334"/>
      <c r="AZ370" s="334"/>
      <c r="BA370" s="334"/>
      <c r="BB370" s="334"/>
      <c r="BC370" s="334"/>
      <c r="BD370" s="334"/>
      <c r="BE370" s="334"/>
      <c r="BF370" s="334"/>
      <c r="BG370" s="334"/>
      <c r="BH370" s="334"/>
      <c r="BI370" s="334"/>
      <c r="BJ370" s="334"/>
      <c r="BK370" s="334"/>
      <c r="BL370" s="334"/>
      <c r="BM370" s="334"/>
      <c r="BN370" s="334"/>
      <c r="BO370" s="334"/>
      <c r="BP370" s="334"/>
      <c r="BQ370" s="334"/>
      <c r="BR370" s="334"/>
      <c r="BS370" s="334"/>
      <c r="BT370" s="334"/>
      <c r="BU370" s="334"/>
      <c r="BV370" s="334"/>
      <c r="BW370" s="334"/>
    </row>
    <row r="371" spans="1:75" ht="16.5" hidden="1" thickBot="1">
      <c r="A371" s="447"/>
      <c r="B371" s="661" t="s">
        <v>331</v>
      </c>
      <c r="C371" s="646"/>
      <c r="D371" s="1151" t="s">
        <v>242</v>
      </c>
      <c r="E371" s="1152"/>
      <c r="F371" s="1153" t="s">
        <v>218</v>
      </c>
      <c r="G371" s="1153"/>
      <c r="H371" s="1151" t="s">
        <v>303</v>
      </c>
      <c r="I371" s="1152"/>
      <c r="J371" s="317" t="s">
        <v>209</v>
      </c>
      <c r="K371" s="444"/>
      <c r="M371" s="317" t="s">
        <v>210</v>
      </c>
      <c r="N371" s="317" t="s">
        <v>304</v>
      </c>
      <c r="O371" s="317" t="s">
        <v>211</v>
      </c>
      <c r="P371" s="317" t="s">
        <v>305</v>
      </c>
    </row>
    <row r="372" spans="1:75" hidden="1">
      <c r="A372" s="447"/>
      <c r="B372" s="700" t="s">
        <v>315</v>
      </c>
      <c r="C372" s="318"/>
      <c r="D372" s="738"/>
      <c r="E372" s="386"/>
      <c r="F372" s="625">
        <v>0</v>
      </c>
      <c r="G372" s="379" t="s">
        <v>213</v>
      </c>
      <c r="H372" s="625">
        <v>0</v>
      </c>
      <c r="I372" s="379" t="s">
        <v>213</v>
      </c>
      <c r="J372" s="378" t="s">
        <v>308</v>
      </c>
      <c r="K372" s="444"/>
      <c r="M372" s="636" t="b">
        <v>0</v>
      </c>
      <c r="N372" s="636" t="b">
        <v>1</v>
      </c>
      <c r="O372" s="636">
        <v>2</v>
      </c>
      <c r="P372" s="636" t="s">
        <v>324</v>
      </c>
    </row>
    <row r="373" spans="1:75" hidden="1">
      <c r="A373" s="447"/>
      <c r="B373" s="319" t="s">
        <v>316</v>
      </c>
      <c r="C373" s="255"/>
      <c r="D373" s="624">
        <v>1</v>
      </c>
      <c r="E373" s="379" t="s">
        <v>244</v>
      </c>
      <c r="F373" s="380">
        <v>0</v>
      </c>
      <c r="G373" s="379" t="s">
        <v>197</v>
      </c>
      <c r="H373" s="380">
        <v>0</v>
      </c>
      <c r="I373" s="379" t="s">
        <v>197</v>
      </c>
      <c r="J373" s="255" t="s">
        <v>312</v>
      </c>
      <c r="K373" s="444"/>
      <c r="M373" s="158"/>
      <c r="N373" s="334"/>
      <c r="O373" s="334"/>
      <c r="P373" s="334"/>
    </row>
    <row r="374" spans="1:75" hidden="1">
      <c r="A374" s="447"/>
      <c r="B374" s="319" t="s">
        <v>325</v>
      </c>
      <c r="C374" s="255"/>
      <c r="D374" s="739" t="s">
        <v>211</v>
      </c>
      <c r="E374" s="740">
        <v>1</v>
      </c>
      <c r="F374" s="380">
        <v>0</v>
      </c>
      <c r="G374" s="255" t="s">
        <v>197</v>
      </c>
      <c r="H374" s="380">
        <v>0</v>
      </c>
      <c r="I374" s="255" t="s">
        <v>197</v>
      </c>
      <c r="J374" s="255" t="s">
        <v>313</v>
      </c>
      <c r="K374" s="444"/>
      <c r="M374" s="158"/>
      <c r="N374" s="334"/>
      <c r="O374" s="334"/>
      <c r="P374" s="334"/>
    </row>
    <row r="375" spans="1:75" s="321" customFormat="1" ht="25.5" hidden="1" customHeight="1" thickBot="1">
      <c r="A375" s="750"/>
      <c r="B375" s="320" t="s">
        <v>326</v>
      </c>
      <c r="C375" s="742"/>
      <c r="D375" s="743" t="s">
        <v>211</v>
      </c>
      <c r="E375" s="744">
        <v>2</v>
      </c>
      <c r="F375" s="755"/>
      <c r="G375" s="746" t="s">
        <v>197</v>
      </c>
      <c r="H375" s="755"/>
      <c r="I375" s="746" t="s">
        <v>197</v>
      </c>
      <c r="J375" s="746" t="s">
        <v>313</v>
      </c>
      <c r="K375" s="751"/>
      <c r="M375" s="752"/>
      <c r="N375" s="753"/>
      <c r="O375" s="753"/>
      <c r="P375" s="753"/>
    </row>
    <row r="376" spans="1:75" ht="13.5" hidden="1" thickBot="1">
      <c r="A376" s="447"/>
      <c r="B376" s="334"/>
      <c r="C376" s="334"/>
      <c r="D376" s="334"/>
      <c r="E376" s="334"/>
      <c r="F376" s="334"/>
      <c r="G376" s="334"/>
      <c r="H376" s="334"/>
      <c r="I376" s="334"/>
      <c r="J376" s="334"/>
      <c r="K376" s="444"/>
      <c r="M376" s="158"/>
      <c r="N376" s="334"/>
      <c r="O376" s="334"/>
      <c r="P376" s="334"/>
    </row>
    <row r="377" spans="1:75" ht="16.5" hidden="1" thickBot="1">
      <c r="A377" s="447"/>
      <c r="B377" s="661" t="s">
        <v>332</v>
      </c>
      <c r="C377" s="646"/>
      <c r="D377" s="1151" t="s">
        <v>242</v>
      </c>
      <c r="E377" s="1152"/>
      <c r="F377" s="1153" t="s">
        <v>218</v>
      </c>
      <c r="G377" s="1153"/>
      <c r="H377" s="1151" t="s">
        <v>303</v>
      </c>
      <c r="I377" s="1152"/>
      <c r="J377" s="317" t="s">
        <v>209</v>
      </c>
      <c r="K377" s="444"/>
      <c r="M377" s="317" t="s">
        <v>210</v>
      </c>
      <c r="N377" s="317" t="s">
        <v>304</v>
      </c>
      <c r="O377" s="317" t="s">
        <v>211</v>
      </c>
      <c r="P377" s="317" t="s">
        <v>305</v>
      </c>
    </row>
    <row r="378" spans="1:75" hidden="1">
      <c r="A378" s="447"/>
      <c r="B378" s="700" t="s">
        <v>315</v>
      </c>
      <c r="C378" s="318"/>
      <c r="D378" s="738"/>
      <c r="E378" s="386"/>
      <c r="F378" s="625">
        <v>0</v>
      </c>
      <c r="G378" s="379" t="s">
        <v>213</v>
      </c>
      <c r="H378" s="625">
        <v>0</v>
      </c>
      <c r="I378" s="379" t="s">
        <v>213</v>
      </c>
      <c r="J378" s="378" t="s">
        <v>308</v>
      </c>
      <c r="K378" s="444"/>
      <c r="M378" s="636" t="b">
        <v>0</v>
      </c>
      <c r="N378" s="636" t="b">
        <v>1</v>
      </c>
      <c r="O378" s="636">
        <v>2</v>
      </c>
      <c r="P378" s="636" t="s">
        <v>324</v>
      </c>
    </row>
    <row r="379" spans="1:75" hidden="1">
      <c r="A379" s="447"/>
      <c r="B379" s="319" t="s">
        <v>316</v>
      </c>
      <c r="C379" s="255"/>
      <c r="D379" s="624">
        <v>1</v>
      </c>
      <c r="E379" s="379" t="s">
        <v>244</v>
      </c>
      <c r="F379" s="380">
        <v>0</v>
      </c>
      <c r="G379" s="379" t="s">
        <v>197</v>
      </c>
      <c r="H379" s="380">
        <v>0</v>
      </c>
      <c r="I379" s="379" t="s">
        <v>197</v>
      </c>
      <c r="J379" s="255" t="s">
        <v>312</v>
      </c>
      <c r="K379" s="444"/>
      <c r="M379" s="158"/>
      <c r="N379" s="334"/>
      <c r="O379" s="334"/>
      <c r="P379" s="334"/>
    </row>
    <row r="380" spans="1:75" hidden="1">
      <c r="A380" s="447"/>
      <c r="B380" s="319" t="s">
        <v>325</v>
      </c>
      <c r="C380" s="255"/>
      <c r="D380" s="739" t="s">
        <v>211</v>
      </c>
      <c r="E380" s="740">
        <v>1</v>
      </c>
      <c r="F380" s="380">
        <v>0</v>
      </c>
      <c r="G380" s="255" t="s">
        <v>197</v>
      </c>
      <c r="H380" s="380">
        <v>0</v>
      </c>
      <c r="I380" s="255" t="s">
        <v>197</v>
      </c>
      <c r="J380" s="255" t="s">
        <v>313</v>
      </c>
      <c r="K380" s="444"/>
      <c r="M380" s="158"/>
      <c r="N380" s="334"/>
      <c r="O380" s="334"/>
      <c r="P380" s="334"/>
    </row>
    <row r="381" spans="1:75" s="321" customFormat="1" ht="25.5" hidden="1" customHeight="1" thickBot="1">
      <c r="A381" s="750"/>
      <c r="B381" s="320" t="s">
        <v>326</v>
      </c>
      <c r="C381" s="742"/>
      <c r="D381" s="743" t="s">
        <v>211</v>
      </c>
      <c r="E381" s="744">
        <v>2</v>
      </c>
      <c r="F381" s="755"/>
      <c r="G381" s="746" t="s">
        <v>197</v>
      </c>
      <c r="H381" s="755"/>
      <c r="I381" s="746" t="s">
        <v>197</v>
      </c>
      <c r="J381" s="746" t="s">
        <v>313</v>
      </c>
      <c r="K381" s="751"/>
      <c r="M381" s="752"/>
      <c r="N381" s="753"/>
      <c r="O381" s="753"/>
      <c r="P381" s="753"/>
    </row>
    <row r="382" spans="1:75" s="235" customFormat="1" ht="13.5" hidden="1" thickBot="1">
      <c r="A382" s="447"/>
      <c r="B382" s="728"/>
      <c r="C382" s="728"/>
      <c r="D382" s="158"/>
      <c r="E382" s="158"/>
      <c r="F382" s="754"/>
      <c r="G382" s="730"/>
      <c r="H382" s="754"/>
      <c r="I382" s="730"/>
      <c r="J382" s="158"/>
      <c r="K382" s="444"/>
      <c r="L382" s="334"/>
      <c r="M382" s="158"/>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c r="AU382" s="334"/>
      <c r="AV382" s="334"/>
      <c r="AW382" s="334"/>
      <c r="AX382" s="334"/>
      <c r="AY382" s="334"/>
      <c r="AZ382" s="334"/>
      <c r="BA382" s="334"/>
      <c r="BB382" s="334"/>
      <c r="BC382" s="334"/>
      <c r="BD382" s="334"/>
      <c r="BE382" s="334"/>
      <c r="BF382" s="334"/>
      <c r="BG382" s="334"/>
      <c r="BH382" s="334"/>
      <c r="BI382" s="334"/>
      <c r="BJ382" s="334"/>
      <c r="BK382" s="334"/>
      <c r="BL382" s="334"/>
      <c r="BM382" s="334"/>
      <c r="BN382" s="334"/>
      <c r="BO382" s="334"/>
      <c r="BP382" s="334"/>
      <c r="BQ382" s="334"/>
      <c r="BR382" s="334"/>
      <c r="BS382" s="334"/>
      <c r="BT382" s="334"/>
      <c r="BU382" s="334"/>
      <c r="BV382" s="334"/>
      <c r="BW382" s="334"/>
    </row>
    <row r="383" spans="1:75" ht="16.5" hidden="1" thickBot="1">
      <c r="A383" s="447"/>
      <c r="B383" s="661" t="s">
        <v>333</v>
      </c>
      <c r="C383" s="646"/>
      <c r="D383" s="1151" t="s">
        <v>242</v>
      </c>
      <c r="E383" s="1152"/>
      <c r="F383" s="1153" t="s">
        <v>218</v>
      </c>
      <c r="G383" s="1153"/>
      <c r="H383" s="1151" t="s">
        <v>303</v>
      </c>
      <c r="I383" s="1152"/>
      <c r="J383" s="317" t="s">
        <v>209</v>
      </c>
      <c r="K383" s="444"/>
      <c r="M383" s="317" t="s">
        <v>210</v>
      </c>
      <c r="N383" s="317" t="s">
        <v>304</v>
      </c>
      <c r="O383" s="317" t="s">
        <v>211</v>
      </c>
      <c r="P383" s="317" t="s">
        <v>305</v>
      </c>
    </row>
    <row r="384" spans="1:75" hidden="1">
      <c r="A384" s="447"/>
      <c r="B384" s="700" t="s">
        <v>315</v>
      </c>
      <c r="C384" s="270"/>
      <c r="D384" s="738"/>
      <c r="E384" s="386"/>
      <c r="F384" s="625">
        <v>0</v>
      </c>
      <c r="G384" s="379" t="s">
        <v>213</v>
      </c>
      <c r="H384" s="625">
        <v>0</v>
      </c>
      <c r="I384" s="379" t="s">
        <v>213</v>
      </c>
      <c r="J384" s="378" t="s">
        <v>308</v>
      </c>
      <c r="K384" s="444"/>
      <c r="M384" s="636" t="b">
        <v>0</v>
      </c>
      <c r="N384" s="636" t="b">
        <v>1</v>
      </c>
      <c r="O384" s="636">
        <v>2</v>
      </c>
      <c r="P384" s="636" t="s">
        <v>324</v>
      </c>
    </row>
    <row r="385" spans="1:75" hidden="1">
      <c r="A385" s="447"/>
      <c r="B385" s="319" t="s">
        <v>316</v>
      </c>
      <c r="C385" s="255"/>
      <c r="D385" s="624">
        <v>1</v>
      </c>
      <c r="E385" s="379" t="s">
        <v>244</v>
      </c>
      <c r="F385" s="380">
        <v>0</v>
      </c>
      <c r="G385" s="379" t="s">
        <v>197</v>
      </c>
      <c r="H385" s="380">
        <v>0</v>
      </c>
      <c r="I385" s="379" t="s">
        <v>197</v>
      </c>
      <c r="J385" s="255" t="s">
        <v>312</v>
      </c>
      <c r="K385" s="444"/>
      <c r="M385" s="158"/>
      <c r="N385" s="334"/>
      <c r="O385" s="334"/>
      <c r="P385" s="334"/>
    </row>
    <row r="386" spans="1:75" hidden="1">
      <c r="A386" s="447"/>
      <c r="B386" s="319" t="s">
        <v>325</v>
      </c>
      <c r="C386" s="255"/>
      <c r="D386" s="739" t="s">
        <v>211</v>
      </c>
      <c r="E386" s="740">
        <v>1</v>
      </c>
      <c r="F386" s="380">
        <v>0</v>
      </c>
      <c r="G386" s="255" t="s">
        <v>197</v>
      </c>
      <c r="H386" s="380">
        <v>0</v>
      </c>
      <c r="I386" s="255" t="s">
        <v>197</v>
      </c>
      <c r="J386" s="255" t="s">
        <v>313</v>
      </c>
      <c r="K386" s="444"/>
      <c r="M386" s="158"/>
      <c r="N386" s="334"/>
      <c r="O386" s="334"/>
      <c r="P386" s="334"/>
    </row>
    <row r="387" spans="1:75" s="321" customFormat="1" ht="25.5" hidden="1" customHeight="1" thickBot="1">
      <c r="A387" s="750"/>
      <c r="B387" s="320" t="s">
        <v>326</v>
      </c>
      <c r="C387" s="742"/>
      <c r="D387" s="743" t="s">
        <v>211</v>
      </c>
      <c r="E387" s="744">
        <v>2</v>
      </c>
      <c r="F387" s="755"/>
      <c r="G387" s="746" t="s">
        <v>197</v>
      </c>
      <c r="H387" s="755"/>
      <c r="I387" s="746" t="s">
        <v>197</v>
      </c>
      <c r="J387" s="746" t="s">
        <v>313</v>
      </c>
      <c r="K387" s="751"/>
      <c r="M387" s="752"/>
      <c r="N387" s="753"/>
      <c r="O387" s="753"/>
      <c r="P387" s="753"/>
    </row>
    <row r="388" spans="1:75" s="235" customFormat="1" hidden="1">
      <c r="A388" s="412"/>
      <c r="B388" s="413"/>
      <c r="C388" s="413"/>
      <c r="D388" s="402"/>
      <c r="E388" s="402"/>
      <c r="F388" s="414"/>
      <c r="G388" s="415"/>
      <c r="H388" s="414"/>
      <c r="I388" s="415"/>
      <c r="J388" s="402"/>
      <c r="K388" s="416"/>
      <c r="L388" s="334"/>
      <c r="M388" s="158"/>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c r="AU388" s="334"/>
      <c r="AV388" s="334"/>
      <c r="AW388" s="334"/>
      <c r="AX388" s="334"/>
      <c r="AY388" s="334"/>
      <c r="AZ388" s="334"/>
      <c r="BA388" s="334"/>
      <c r="BB388" s="334"/>
      <c r="BC388" s="334"/>
      <c r="BD388" s="334"/>
      <c r="BE388" s="334"/>
      <c r="BF388" s="334"/>
      <c r="BG388" s="334"/>
      <c r="BH388" s="334"/>
      <c r="BI388" s="334"/>
      <c r="BJ388" s="334"/>
      <c r="BK388" s="334"/>
      <c r="BL388" s="334"/>
      <c r="BM388" s="334"/>
      <c r="BN388" s="334"/>
      <c r="BO388" s="334"/>
      <c r="BP388" s="334"/>
      <c r="BQ388" s="334"/>
      <c r="BR388" s="334"/>
      <c r="BS388" s="334"/>
      <c r="BT388" s="334"/>
      <c r="BU388" s="334"/>
      <c r="BV388" s="334"/>
      <c r="BW388" s="334"/>
    </row>
    <row r="389" spans="1:75" s="235" customFormat="1" hidden="1">
      <c r="A389" s="412"/>
      <c r="B389" s="413"/>
      <c r="C389" s="413"/>
      <c r="D389" s="402"/>
      <c r="E389" s="402"/>
      <c r="F389" s="414"/>
      <c r="G389" s="415"/>
      <c r="H389" s="414"/>
      <c r="I389" s="415"/>
      <c r="J389" s="402"/>
      <c r="K389" s="416"/>
      <c r="L389" s="334"/>
      <c r="M389" s="158"/>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c r="AU389" s="334"/>
      <c r="AV389" s="334"/>
      <c r="AW389" s="334"/>
      <c r="AX389" s="334"/>
      <c r="AY389" s="334"/>
      <c r="AZ389" s="334"/>
      <c r="BA389" s="334"/>
      <c r="BB389" s="334"/>
      <c r="BC389" s="334"/>
      <c r="BD389" s="334"/>
      <c r="BE389" s="334"/>
      <c r="BF389" s="334"/>
      <c r="BG389" s="334"/>
      <c r="BH389" s="334"/>
      <c r="BI389" s="334"/>
      <c r="BJ389" s="334"/>
      <c r="BK389" s="334"/>
      <c r="BL389" s="334"/>
      <c r="BM389" s="334"/>
      <c r="BN389" s="334"/>
      <c r="BO389" s="334"/>
      <c r="BP389" s="334"/>
      <c r="BQ389" s="334"/>
      <c r="BR389" s="334"/>
      <c r="BS389" s="334"/>
      <c r="BT389" s="334"/>
      <c r="BU389" s="334"/>
      <c r="BV389" s="334"/>
      <c r="BW389" s="334"/>
    </row>
    <row r="390" spans="1:75" s="235" customFormat="1" hidden="1">
      <c r="A390" s="412"/>
      <c r="B390" s="417" t="s">
        <v>217</v>
      </c>
      <c r="C390" s="413" t="b">
        <v>1</v>
      </c>
      <c r="D390" s="402"/>
      <c r="E390" s="402"/>
      <c r="F390" s="402"/>
      <c r="G390" s="415"/>
      <c r="H390" s="415"/>
      <c r="I390" s="402"/>
      <c r="J390" s="402"/>
      <c r="K390" s="416"/>
      <c r="L390" s="334"/>
      <c r="M390" s="158"/>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c r="AU390" s="334"/>
      <c r="AV390" s="334"/>
      <c r="AW390" s="334"/>
      <c r="AX390" s="334"/>
      <c r="AY390" s="334"/>
      <c r="AZ390" s="334"/>
      <c r="BA390" s="334"/>
      <c r="BB390" s="334"/>
      <c r="BC390" s="334"/>
      <c r="BD390" s="334"/>
      <c r="BE390" s="334"/>
      <c r="BF390" s="334"/>
      <c r="BG390" s="334"/>
      <c r="BH390" s="334"/>
      <c r="BI390" s="334"/>
      <c r="BJ390" s="334"/>
      <c r="BK390" s="334"/>
      <c r="BL390" s="334"/>
      <c r="BM390" s="334"/>
      <c r="BN390" s="334"/>
      <c r="BO390" s="334"/>
      <c r="BP390" s="334"/>
      <c r="BQ390" s="334"/>
      <c r="BR390" s="334"/>
      <c r="BS390" s="334"/>
      <c r="BT390" s="334"/>
      <c r="BU390" s="334"/>
      <c r="BV390" s="334"/>
      <c r="BW390" s="334"/>
    </row>
    <row r="391" spans="1:75" s="235" customFormat="1" hidden="1">
      <c r="A391" s="412"/>
      <c r="B391" s="417"/>
      <c r="C391" s="413"/>
      <c r="D391" s="402"/>
      <c r="E391" s="402"/>
      <c r="F391" s="1154" t="s">
        <v>218</v>
      </c>
      <c r="G391" s="1154"/>
      <c r="H391" s="1155" t="s">
        <v>219</v>
      </c>
      <c r="I391" s="1155"/>
      <c r="J391" s="402"/>
      <c r="K391" s="416"/>
      <c r="L391" s="334"/>
      <c r="M391" s="158"/>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c r="AU391" s="334"/>
      <c r="AV391" s="334"/>
      <c r="AW391" s="334"/>
      <c r="AX391" s="334"/>
      <c r="AY391" s="334"/>
      <c r="AZ391" s="334"/>
      <c r="BA391" s="334"/>
      <c r="BB391" s="334"/>
      <c r="BC391" s="334"/>
      <c r="BD391" s="334"/>
      <c r="BE391" s="334"/>
      <c r="BF391" s="334"/>
      <c r="BG391" s="334"/>
      <c r="BH391" s="334"/>
      <c r="BI391" s="334"/>
      <c r="BJ391" s="334"/>
      <c r="BK391" s="334"/>
      <c r="BL391" s="334"/>
      <c r="BM391" s="334"/>
      <c r="BN391" s="334"/>
      <c r="BO391" s="334"/>
      <c r="BP391" s="334"/>
      <c r="BQ391" s="334"/>
      <c r="BR391" s="334"/>
      <c r="BS391" s="334"/>
      <c r="BT391" s="334"/>
      <c r="BU391" s="334"/>
      <c r="BV391" s="334"/>
      <c r="BW391" s="334"/>
    </row>
    <row r="392" spans="1:75" s="235" customFormat="1" hidden="1">
      <c r="A392" s="412"/>
      <c r="B392" s="417" t="s">
        <v>220</v>
      </c>
      <c r="C392" s="413"/>
      <c r="D392" s="402"/>
      <c r="E392" s="402"/>
      <c r="F392" s="697">
        <v>0</v>
      </c>
      <c r="G392" s="291" t="s">
        <v>197</v>
      </c>
      <c r="H392" s="697">
        <v>0</v>
      </c>
      <c r="I392" s="291" t="s">
        <v>197</v>
      </c>
      <c r="J392" s="402"/>
      <c r="K392" s="416"/>
      <c r="L392" s="334"/>
      <c r="M392" s="158"/>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c r="AU392" s="334"/>
      <c r="AV392" s="334"/>
      <c r="AW392" s="334"/>
      <c r="AX392" s="334"/>
      <c r="AY392" s="334"/>
      <c r="AZ392" s="334"/>
      <c r="BA392" s="334"/>
      <c r="BB392" s="334"/>
      <c r="BC392" s="334"/>
      <c r="BD392" s="334"/>
      <c r="BE392" s="334"/>
      <c r="BF392" s="334"/>
      <c r="BG392" s="334"/>
      <c r="BH392" s="334"/>
      <c r="BI392" s="334"/>
      <c r="BJ392" s="334"/>
      <c r="BK392" s="334"/>
      <c r="BL392" s="334"/>
      <c r="BM392" s="334"/>
      <c r="BN392" s="334"/>
      <c r="BO392" s="334"/>
      <c r="BP392" s="334"/>
      <c r="BQ392" s="334"/>
      <c r="BR392" s="334"/>
      <c r="BS392" s="334"/>
      <c r="BT392" s="334"/>
      <c r="BU392" s="334"/>
      <c r="BV392" s="334"/>
      <c r="BW392" s="334"/>
    </row>
    <row r="393" spans="1:75" s="235" customFormat="1" hidden="1">
      <c r="A393" s="412"/>
      <c r="B393" s="417" t="s">
        <v>295</v>
      </c>
      <c r="C393" s="413"/>
      <c r="D393" s="402"/>
      <c r="E393" s="402"/>
      <c r="F393" s="697">
        <v>0</v>
      </c>
      <c r="G393" s="291" t="s">
        <v>197</v>
      </c>
      <c r="H393" s="697">
        <v>0</v>
      </c>
      <c r="I393" s="291" t="s">
        <v>197</v>
      </c>
      <c r="J393" s="402"/>
      <c r="K393" s="416"/>
      <c r="L393" s="334"/>
      <c r="M393" s="158"/>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c r="AU393" s="334"/>
      <c r="AV393" s="334"/>
      <c r="AW393" s="334"/>
      <c r="AX393" s="334"/>
      <c r="AY393" s="334"/>
      <c r="AZ393" s="334"/>
      <c r="BA393" s="334"/>
      <c r="BB393" s="334"/>
      <c r="BC393" s="334"/>
      <c r="BD393" s="334"/>
      <c r="BE393" s="334"/>
      <c r="BF393" s="334"/>
      <c r="BG393" s="334"/>
      <c r="BH393" s="334"/>
      <c r="BI393" s="334"/>
      <c r="BJ393" s="334"/>
      <c r="BK393" s="334"/>
      <c r="BL393" s="334"/>
      <c r="BM393" s="334"/>
      <c r="BN393" s="334"/>
      <c r="BO393" s="334"/>
      <c r="BP393" s="334"/>
      <c r="BQ393" s="334"/>
      <c r="BR393" s="334"/>
      <c r="BS393" s="334"/>
      <c r="BT393" s="334"/>
      <c r="BU393" s="334"/>
      <c r="BV393" s="334"/>
      <c r="BW393" s="334"/>
    </row>
    <row r="394" spans="1:75" s="235" customFormat="1" hidden="1">
      <c r="A394" s="412"/>
      <c r="B394" s="417" t="s">
        <v>296</v>
      </c>
      <c r="C394" s="413"/>
      <c r="D394" s="402"/>
      <c r="E394" s="402"/>
      <c r="F394" s="697">
        <v>0</v>
      </c>
      <c r="G394" s="291" t="s">
        <v>197</v>
      </c>
      <c r="H394" s="697">
        <v>0</v>
      </c>
      <c r="I394" s="291" t="s">
        <v>197</v>
      </c>
      <c r="J394" s="402"/>
      <c r="K394" s="416"/>
      <c r="L394" s="334"/>
      <c r="M394" s="158"/>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c r="AU394" s="334"/>
      <c r="AV394" s="334"/>
      <c r="AW394" s="334"/>
      <c r="AX394" s="334"/>
      <c r="AY394" s="334"/>
      <c r="AZ394" s="334"/>
      <c r="BA394" s="334"/>
      <c r="BB394" s="334"/>
      <c r="BC394" s="334"/>
      <c r="BD394" s="334"/>
      <c r="BE394" s="334"/>
      <c r="BF394" s="334"/>
      <c r="BG394" s="334"/>
      <c r="BH394" s="334"/>
      <c r="BI394" s="334"/>
      <c r="BJ394" s="334"/>
      <c r="BK394" s="334"/>
      <c r="BL394" s="334"/>
      <c r="BM394" s="334"/>
      <c r="BN394" s="334"/>
      <c r="BO394" s="334"/>
      <c r="BP394" s="334"/>
      <c r="BQ394" s="334"/>
      <c r="BR394" s="334"/>
      <c r="BS394" s="334"/>
      <c r="BT394" s="334"/>
      <c r="BU394" s="334"/>
      <c r="BV394" s="334"/>
      <c r="BW394" s="334"/>
    </row>
    <row r="395" spans="1:75" s="334" customFormat="1" hidden="1">
      <c r="A395" s="412"/>
      <c r="B395" s="413"/>
      <c r="C395" s="413"/>
      <c r="D395" s="402"/>
      <c r="E395" s="402"/>
      <c r="F395" s="414"/>
      <c r="G395" s="415"/>
      <c r="H395" s="414"/>
      <c r="I395" s="415"/>
      <c r="J395" s="402"/>
      <c r="K395" s="416"/>
    </row>
    <row r="396" spans="1:75" s="334" customFormat="1" hidden="1">
      <c r="A396" s="412"/>
      <c r="B396" s="417" t="s">
        <v>334</v>
      </c>
      <c r="C396" s="579">
        <v>0</v>
      </c>
      <c r="D396" s="291" t="s">
        <v>244</v>
      </c>
      <c r="E396" s="402"/>
      <c r="F396" s="414"/>
      <c r="G396" s="415"/>
      <c r="H396" s="414"/>
      <c r="I396" s="415"/>
      <c r="J396" s="402"/>
      <c r="K396" s="416"/>
    </row>
    <row r="397" spans="1:75" s="334" customFormat="1" hidden="1">
      <c r="A397" s="412"/>
      <c r="B397" s="417" t="s">
        <v>335</v>
      </c>
      <c r="C397" s="579">
        <v>0</v>
      </c>
      <c r="D397" s="291" t="s">
        <v>244</v>
      </c>
      <c r="E397" s="402"/>
      <c r="F397" s="414"/>
      <c r="G397" s="415"/>
      <c r="H397" s="414"/>
      <c r="I397" s="415"/>
      <c r="J397" s="402"/>
      <c r="K397" s="416"/>
    </row>
    <row r="398" spans="1:75" s="334" customFormat="1" hidden="1">
      <c r="A398" s="412"/>
      <c r="B398" s="413"/>
      <c r="C398" s="413"/>
      <c r="D398" s="402"/>
      <c r="E398" s="402"/>
      <c r="F398" s="414"/>
      <c r="G398" s="415"/>
      <c r="H398" s="414"/>
      <c r="I398" s="415"/>
      <c r="J398" s="402"/>
      <c r="K398" s="416"/>
    </row>
    <row r="399" spans="1:75" s="334" customFormat="1" hidden="1">
      <c r="A399" s="412"/>
      <c r="B399" s="413"/>
      <c r="C399" s="413"/>
      <c r="D399" s="402"/>
      <c r="E399" s="402"/>
      <c r="F399" s="414"/>
      <c r="G399" s="415"/>
      <c r="H399" s="414"/>
      <c r="I399" s="415"/>
      <c r="J399" s="402"/>
      <c r="K399" s="416"/>
    </row>
    <row r="400" spans="1:75" s="334" customFormat="1" hidden="1">
      <c r="A400" s="412"/>
      <c r="B400" s="413"/>
      <c r="C400" s="413"/>
      <c r="D400" s="402"/>
      <c r="E400" s="402"/>
      <c r="F400" s="414"/>
      <c r="G400" s="415"/>
      <c r="H400" s="414"/>
      <c r="I400" s="415"/>
      <c r="J400" s="402"/>
      <c r="K400" s="416"/>
    </row>
    <row r="401" spans="1:14" s="334" customFormat="1" hidden="1">
      <c r="A401" s="412"/>
      <c r="B401" s="413"/>
      <c r="C401" s="413"/>
      <c r="D401" s="402"/>
      <c r="E401" s="402"/>
      <c r="F401" s="414"/>
      <c r="G401" s="415"/>
      <c r="H401" s="414"/>
      <c r="I401" s="415"/>
      <c r="J401" s="402"/>
      <c r="K401" s="416"/>
    </row>
    <row r="402" spans="1:14" s="334" customFormat="1" hidden="1">
      <c r="A402" s="412"/>
      <c r="B402" s="413"/>
      <c r="C402" s="413"/>
      <c r="D402" s="402"/>
      <c r="E402" s="402"/>
      <c r="F402" s="414"/>
      <c r="G402" s="415"/>
      <c r="H402" s="414"/>
      <c r="I402" s="415"/>
      <c r="J402" s="402"/>
      <c r="K402" s="416"/>
    </row>
    <row r="403" spans="1:14" s="334" customFormat="1" hidden="1">
      <c r="A403" s="412"/>
      <c r="B403" s="413"/>
      <c r="C403" s="413"/>
      <c r="D403" s="402"/>
      <c r="E403" s="402"/>
      <c r="F403" s="414"/>
      <c r="G403" s="415"/>
      <c r="H403" s="414"/>
      <c r="I403" s="415"/>
      <c r="J403" s="402"/>
      <c r="K403" s="416"/>
    </row>
    <row r="404" spans="1:14" s="334" customFormat="1" hidden="1">
      <c r="A404" s="412"/>
      <c r="B404" s="413"/>
      <c r="C404" s="413"/>
      <c r="D404" s="402"/>
      <c r="E404" s="402"/>
      <c r="F404" s="414"/>
      <c r="G404" s="415"/>
      <c r="H404" s="414"/>
      <c r="I404" s="415"/>
      <c r="J404" s="402"/>
      <c r="K404" s="416"/>
    </row>
    <row r="405" spans="1:14" s="334" customFormat="1" hidden="1">
      <c r="A405" s="412"/>
      <c r="B405" s="413"/>
      <c r="C405" s="413"/>
      <c r="D405" s="402"/>
      <c r="E405" s="402"/>
      <c r="F405" s="414"/>
      <c r="G405" s="415"/>
      <c r="H405" s="414"/>
      <c r="I405" s="415"/>
      <c r="J405" s="402"/>
      <c r="K405" s="416"/>
    </row>
    <row r="406" spans="1:14" s="334" customFormat="1" hidden="1">
      <c r="A406" s="412"/>
      <c r="B406" s="413"/>
      <c r="C406" s="413"/>
      <c r="D406" s="402"/>
      <c r="E406" s="402"/>
      <c r="F406" s="414"/>
      <c r="G406" s="415"/>
      <c r="H406" s="414"/>
      <c r="I406" s="415"/>
      <c r="J406" s="402"/>
      <c r="K406" s="416"/>
    </row>
    <row r="407" spans="1:14" s="334" customFormat="1" hidden="1">
      <c r="A407" s="412"/>
      <c r="B407" s="413"/>
      <c r="C407" s="413"/>
      <c r="D407" s="402"/>
      <c r="E407" s="402"/>
      <c r="F407" s="414"/>
      <c r="G407" s="415"/>
      <c r="H407" s="414"/>
      <c r="I407" s="415"/>
      <c r="J407" s="402"/>
      <c r="K407" s="416"/>
    </row>
    <row r="408" spans="1:14" ht="13.5" hidden="1" thickBot="1">
      <c r="A408" s="277"/>
      <c r="B408" s="214"/>
      <c r="C408" s="214"/>
      <c r="D408" s="214"/>
      <c r="E408" s="214"/>
      <c r="F408" s="214"/>
      <c r="G408" s="214"/>
      <c r="H408" s="214"/>
      <c r="I408" s="214"/>
      <c r="J408" s="214"/>
      <c r="K408" s="226"/>
    </row>
    <row r="409" spans="1:14" ht="16.5" thickBot="1">
      <c r="A409" s="1156" t="s">
        <v>336</v>
      </c>
      <c r="B409" s="1157"/>
      <c r="C409" s="1157"/>
      <c r="D409" s="1157"/>
      <c r="E409" s="1157"/>
      <c r="F409" s="1157"/>
      <c r="G409" s="1157"/>
      <c r="H409" s="1157"/>
      <c r="I409" s="1157"/>
      <c r="J409" s="1157"/>
      <c r="K409" s="1158"/>
      <c r="M409" s="435" t="s">
        <v>210</v>
      </c>
      <c r="N409" s="435" t="s">
        <v>337</v>
      </c>
    </row>
    <row r="410" spans="1:14" ht="13.5" thickBot="1">
      <c r="A410" s="346"/>
      <c r="K410" s="349"/>
      <c r="M410" s="636" t="b">
        <v>1</v>
      </c>
      <c r="N410" s="636"/>
    </row>
    <row r="411" spans="1:14" ht="16.5" thickBot="1">
      <c r="A411" s="346"/>
      <c r="B411" s="661" t="s">
        <v>338</v>
      </c>
      <c r="C411" s="646"/>
      <c r="D411" s="1153"/>
      <c r="E411" s="1152"/>
      <c r="F411" s="1153" t="s">
        <v>218</v>
      </c>
      <c r="G411" s="1153"/>
      <c r="H411" s="1151" t="s">
        <v>219</v>
      </c>
      <c r="I411" s="1152"/>
      <c r="J411" s="317" t="s">
        <v>209</v>
      </c>
      <c r="K411" s="349"/>
    </row>
    <row r="412" spans="1:14" ht="13.5" thickBot="1">
      <c r="A412" s="346"/>
      <c r="B412" s="362" t="s">
        <v>336</v>
      </c>
      <c r="C412" s="454"/>
      <c r="D412" s="454"/>
      <c r="E412" s="464"/>
      <c r="F412" s="388">
        <v>2.4000000000000004</v>
      </c>
      <c r="G412" s="389" t="s">
        <v>197</v>
      </c>
      <c r="H412" s="388">
        <v>3.6000000000000005</v>
      </c>
      <c r="I412" s="389" t="s">
        <v>197</v>
      </c>
      <c r="J412" s="390"/>
      <c r="K412" s="349"/>
    </row>
    <row r="413" spans="1:14" ht="29.25" customHeight="1" thickBot="1">
      <c r="A413" s="346"/>
      <c r="K413" s="349"/>
    </row>
    <row r="414" spans="1:14" ht="16.5" thickBot="1">
      <c r="A414" s="1156" t="s">
        <v>339</v>
      </c>
      <c r="B414" s="1157"/>
      <c r="C414" s="1157"/>
      <c r="D414" s="1157"/>
      <c r="E414" s="1157"/>
      <c r="F414" s="1157"/>
      <c r="G414" s="1157"/>
      <c r="H414" s="1157"/>
      <c r="I414" s="1157"/>
      <c r="J414" s="1157"/>
      <c r="K414" s="1158"/>
      <c r="M414" s="435" t="s">
        <v>210</v>
      </c>
      <c r="N414" s="435" t="s">
        <v>304</v>
      </c>
    </row>
    <row r="415" spans="1:14" ht="13.5" thickBot="1">
      <c r="A415" s="385"/>
      <c r="B415" s="391"/>
      <c r="C415" s="391"/>
      <c r="D415" s="391"/>
      <c r="E415" s="391"/>
      <c r="F415" s="391"/>
      <c r="G415" s="391"/>
      <c r="H415" s="391"/>
      <c r="I415" s="391"/>
      <c r="J415" s="391"/>
      <c r="K415" s="386"/>
      <c r="M415" s="636" t="b">
        <v>1</v>
      </c>
      <c r="N415" s="636" t="b">
        <v>1</v>
      </c>
    </row>
    <row r="416" spans="1:14" ht="16.5" thickBot="1">
      <c r="A416" s="346"/>
      <c r="B416" s="661" t="s">
        <v>340</v>
      </c>
      <c r="C416" s="646"/>
      <c r="D416" s="1153"/>
      <c r="E416" s="1152"/>
      <c r="F416" s="1153" t="s">
        <v>218</v>
      </c>
      <c r="G416" s="1153"/>
      <c r="H416" s="1151" t="s">
        <v>219</v>
      </c>
      <c r="I416" s="1152"/>
      <c r="J416" s="317" t="s">
        <v>209</v>
      </c>
      <c r="K416" s="349"/>
    </row>
    <row r="417" spans="1:11">
      <c r="A417" s="346"/>
      <c r="B417" s="367" t="s">
        <v>336</v>
      </c>
      <c r="C417" s="449"/>
      <c r="D417" s="449"/>
      <c r="E417" s="378"/>
      <c r="F417" s="380">
        <v>2.4000000000000004</v>
      </c>
      <c r="G417" s="379" t="s">
        <v>197</v>
      </c>
      <c r="H417" s="380">
        <v>3.6000000000000005</v>
      </c>
      <c r="I417" s="379" t="s">
        <v>197</v>
      </c>
      <c r="J417" s="387"/>
      <c r="K417" s="349"/>
    </row>
    <row r="418" spans="1:11" hidden="1">
      <c r="A418" s="419"/>
      <c r="B418" s="420"/>
      <c r="C418" s="450"/>
      <c r="D418" s="450"/>
      <c r="E418" s="421"/>
      <c r="F418" s="422"/>
      <c r="G418" s="421"/>
      <c r="H418" s="422"/>
      <c r="I418" s="421"/>
      <c r="J418" s="423"/>
      <c r="K418" s="424"/>
    </row>
    <row r="419" spans="1:11" hidden="1">
      <c r="A419" s="346"/>
      <c r="B419" s="319" t="s">
        <v>205</v>
      </c>
      <c r="C419" s="451"/>
      <c r="D419" s="451"/>
      <c r="E419" s="438"/>
      <c r="F419" s="380">
        <v>0</v>
      </c>
      <c r="G419" s="379" t="s">
        <v>197</v>
      </c>
      <c r="H419" s="380">
        <v>0</v>
      </c>
      <c r="I419" s="379" t="s">
        <v>197</v>
      </c>
      <c r="J419" s="440"/>
      <c r="K419" s="349"/>
    </row>
    <row r="420" spans="1:11" hidden="1">
      <c r="A420" s="419"/>
      <c r="B420" s="420"/>
      <c r="C420" s="450"/>
      <c r="D420" s="450"/>
      <c r="E420" s="421"/>
      <c r="F420" s="422"/>
      <c r="G420" s="421"/>
      <c r="H420" s="422"/>
      <c r="I420" s="421"/>
      <c r="J420" s="423"/>
      <c r="K420" s="424"/>
    </row>
    <row r="421" spans="1:11" hidden="1">
      <c r="A421" s="346"/>
      <c r="B421" s="319" t="s">
        <v>341</v>
      </c>
      <c r="C421" s="451"/>
      <c r="D421" s="451"/>
      <c r="E421" s="438"/>
      <c r="F421" s="380">
        <v>0</v>
      </c>
      <c r="G421" s="379" t="s">
        <v>197</v>
      </c>
      <c r="H421" s="380">
        <v>0</v>
      </c>
      <c r="I421" s="379" t="s">
        <v>197</v>
      </c>
      <c r="J421" s="440"/>
      <c r="K421" s="349"/>
    </row>
    <row r="422" spans="1:11" hidden="1">
      <c r="A422" s="419"/>
      <c r="B422" s="420"/>
      <c r="C422" s="450"/>
      <c r="D422" s="450"/>
      <c r="E422" s="421"/>
      <c r="F422" s="422"/>
      <c r="G422" s="421"/>
      <c r="H422" s="422"/>
      <c r="I422" s="421"/>
      <c r="J422" s="423"/>
      <c r="K422" s="424"/>
    </row>
    <row r="423" spans="1:11">
      <c r="A423" s="346"/>
      <c r="B423" s="319" t="s">
        <v>156</v>
      </c>
      <c r="C423" s="451"/>
      <c r="D423" s="451"/>
      <c r="E423" s="438"/>
      <c r="F423" s="380">
        <v>0</v>
      </c>
      <c r="G423" s="379" t="s">
        <v>197</v>
      </c>
      <c r="H423" s="380">
        <v>0</v>
      </c>
      <c r="I423" s="379" t="s">
        <v>197</v>
      </c>
      <c r="J423" s="440"/>
      <c r="K423" s="349"/>
    </row>
    <row r="424" spans="1:11" hidden="1">
      <c r="A424" s="419"/>
      <c r="B424" s="420"/>
      <c r="C424" s="450"/>
      <c r="D424" s="450"/>
      <c r="E424" s="421"/>
      <c r="F424" s="422"/>
      <c r="G424" s="421"/>
      <c r="H424" s="422"/>
      <c r="I424" s="421"/>
      <c r="J424" s="423"/>
      <c r="K424" s="424"/>
    </row>
    <row r="425" spans="1:11">
      <c r="A425" s="346"/>
      <c r="B425" s="319" t="s">
        <v>260</v>
      </c>
      <c r="C425" s="451"/>
      <c r="D425" s="451"/>
      <c r="E425" s="438"/>
      <c r="F425" s="380">
        <v>0</v>
      </c>
      <c r="G425" s="379" t="s">
        <v>197</v>
      </c>
      <c r="H425" s="380">
        <v>0</v>
      </c>
      <c r="I425" s="379" t="s">
        <v>197</v>
      </c>
      <c r="J425" s="440"/>
      <c r="K425" s="349"/>
    </row>
    <row r="426" spans="1:11" hidden="1">
      <c r="A426" s="419"/>
      <c r="B426" s="420"/>
      <c r="C426" s="450"/>
      <c r="D426" s="450"/>
      <c r="E426" s="421"/>
      <c r="F426" s="422"/>
      <c r="G426" s="421"/>
      <c r="H426" s="422"/>
      <c r="I426" s="421"/>
      <c r="J426" s="423"/>
      <c r="K426" s="424"/>
    </row>
    <row r="427" spans="1:11" hidden="1">
      <c r="A427" s="346"/>
      <c r="B427" s="319" t="s">
        <v>342</v>
      </c>
      <c r="C427" s="452"/>
      <c r="D427" s="452"/>
      <c r="E427" s="379"/>
      <c r="F427" s="380">
        <v>0</v>
      </c>
      <c r="G427" s="379" t="s">
        <v>197</v>
      </c>
      <c r="H427" s="380">
        <v>0</v>
      </c>
      <c r="I427" s="379" t="s">
        <v>197</v>
      </c>
      <c r="J427" s="440"/>
      <c r="K427" s="349"/>
    </row>
    <row r="428" spans="1:11" hidden="1">
      <c r="A428" s="419"/>
      <c r="B428" s="420"/>
      <c r="C428" s="450"/>
      <c r="D428" s="450"/>
      <c r="E428" s="421"/>
      <c r="F428" s="422"/>
      <c r="G428" s="421"/>
      <c r="H428" s="422"/>
      <c r="I428" s="421"/>
      <c r="J428" s="423"/>
      <c r="K428" s="424"/>
    </row>
    <row r="429" spans="1:11">
      <c r="A429" s="346"/>
      <c r="B429" s="319" t="s">
        <v>271</v>
      </c>
      <c r="C429" s="452"/>
      <c r="D429" s="452"/>
      <c r="E429" s="379"/>
      <c r="F429" s="380">
        <v>0</v>
      </c>
      <c r="G429" s="379" t="s">
        <v>197</v>
      </c>
      <c r="H429" s="380">
        <v>0</v>
      </c>
      <c r="I429" s="379" t="s">
        <v>197</v>
      </c>
      <c r="J429" s="440"/>
      <c r="K429" s="349"/>
    </row>
    <row r="430" spans="1:11" hidden="1">
      <c r="A430" s="419"/>
      <c r="B430" s="420"/>
      <c r="C430" s="450"/>
      <c r="D430" s="450"/>
      <c r="E430" s="421"/>
      <c r="F430" s="422"/>
      <c r="G430" s="421"/>
      <c r="H430" s="422"/>
      <c r="I430" s="421"/>
      <c r="J430" s="423"/>
      <c r="K430" s="424"/>
    </row>
    <row r="431" spans="1:11" hidden="1">
      <c r="A431" s="346"/>
      <c r="B431" s="319" t="s">
        <v>163</v>
      </c>
      <c r="C431" s="452"/>
      <c r="D431" s="452"/>
      <c r="E431" s="379"/>
      <c r="F431" s="380">
        <v>0</v>
      </c>
      <c r="G431" s="379" t="s">
        <v>197</v>
      </c>
      <c r="H431" s="380">
        <v>0</v>
      </c>
      <c r="I431" s="379" t="s">
        <v>197</v>
      </c>
      <c r="J431" s="383"/>
      <c r="K431" s="349"/>
    </row>
    <row r="432" spans="1:11" hidden="1">
      <c r="A432" s="419"/>
      <c r="B432" s="420"/>
      <c r="C432" s="450"/>
      <c r="D432" s="450"/>
      <c r="E432" s="421"/>
      <c r="F432" s="422"/>
      <c r="G432" s="421"/>
      <c r="H432" s="422"/>
      <c r="I432" s="421"/>
      <c r="J432" s="423"/>
      <c r="K432" s="424"/>
    </row>
    <row r="433" spans="1:11" hidden="1">
      <c r="A433" s="346"/>
      <c r="B433" s="319" t="s">
        <v>343</v>
      </c>
      <c r="C433" s="452"/>
      <c r="D433" s="452"/>
      <c r="E433" s="379"/>
      <c r="F433" s="380">
        <v>0</v>
      </c>
      <c r="G433" s="379" t="s">
        <v>197</v>
      </c>
      <c r="H433" s="380">
        <v>0</v>
      </c>
      <c r="I433" s="379" t="s">
        <v>197</v>
      </c>
      <c r="J433" s="383"/>
      <c r="K433" s="349"/>
    </row>
    <row r="434" spans="1:11" hidden="1">
      <c r="A434" s="346"/>
      <c r="B434" s="319" t="s">
        <v>344</v>
      </c>
      <c r="C434" s="452"/>
      <c r="D434" s="452"/>
      <c r="E434" s="379"/>
      <c r="F434" s="380">
        <v>0</v>
      </c>
      <c r="G434" s="379" t="s">
        <v>197</v>
      </c>
      <c r="H434" s="380">
        <v>0</v>
      </c>
      <c r="I434" s="379" t="s">
        <v>197</v>
      </c>
      <c r="J434" s="383"/>
      <c r="K434" s="349"/>
    </row>
    <row r="435" spans="1:11" hidden="1">
      <c r="A435" s="346"/>
      <c r="B435" s="319" t="s">
        <v>345</v>
      </c>
      <c r="C435" s="452"/>
      <c r="D435" s="452"/>
      <c r="E435" s="379"/>
      <c r="F435" s="380">
        <v>0</v>
      </c>
      <c r="G435" s="379" t="s">
        <v>197</v>
      </c>
      <c r="H435" s="380">
        <v>0</v>
      </c>
      <c r="I435" s="379" t="s">
        <v>197</v>
      </c>
      <c r="J435" s="383"/>
      <c r="K435" s="349"/>
    </row>
    <row r="436" spans="1:11" hidden="1">
      <c r="A436" s="346"/>
      <c r="B436" s="319" t="s">
        <v>346</v>
      </c>
      <c r="C436" s="452"/>
      <c r="D436" s="452"/>
      <c r="E436" s="379"/>
      <c r="F436" s="380">
        <v>0</v>
      </c>
      <c r="G436" s="379" t="s">
        <v>197</v>
      </c>
      <c r="H436" s="380">
        <v>0</v>
      </c>
      <c r="I436" s="379" t="s">
        <v>197</v>
      </c>
      <c r="J436" s="383"/>
      <c r="K436" s="349"/>
    </row>
    <row r="437" spans="1:11" hidden="1">
      <c r="A437" s="346"/>
      <c r="B437" s="319" t="s">
        <v>347</v>
      </c>
      <c r="C437" s="452"/>
      <c r="D437" s="452"/>
      <c r="E437" s="379"/>
      <c r="F437" s="380">
        <v>0</v>
      </c>
      <c r="G437" s="379" t="s">
        <v>197</v>
      </c>
      <c r="H437" s="380">
        <v>0</v>
      </c>
      <c r="I437" s="379" t="s">
        <v>197</v>
      </c>
      <c r="J437" s="383"/>
      <c r="K437" s="349"/>
    </row>
    <row r="438" spans="1:11" hidden="1">
      <c r="A438" s="346"/>
      <c r="B438" s="319" t="s">
        <v>348</v>
      </c>
      <c r="C438" s="452"/>
      <c r="D438" s="452"/>
      <c r="E438" s="379"/>
      <c r="F438" s="380">
        <v>0</v>
      </c>
      <c r="G438" s="379" t="s">
        <v>197</v>
      </c>
      <c r="H438" s="380">
        <v>0</v>
      </c>
      <c r="I438" s="379" t="s">
        <v>197</v>
      </c>
      <c r="J438" s="383"/>
      <c r="K438" s="349"/>
    </row>
    <row r="439" spans="1:11" hidden="1">
      <c r="A439" s="346"/>
      <c r="B439" s="319" t="s">
        <v>349</v>
      </c>
      <c r="C439" s="452"/>
      <c r="D439" s="452"/>
      <c r="E439" s="379"/>
      <c r="F439" s="380">
        <v>0</v>
      </c>
      <c r="G439" s="379" t="s">
        <v>197</v>
      </c>
      <c r="H439" s="380">
        <v>0</v>
      </c>
      <c r="I439" s="379" t="s">
        <v>197</v>
      </c>
      <c r="J439" s="383"/>
      <c r="K439" s="349"/>
    </row>
    <row r="440" spans="1:11" hidden="1">
      <c r="A440" s="346"/>
      <c r="B440" s="319" t="s">
        <v>350</v>
      </c>
      <c r="C440" s="452"/>
      <c r="D440" s="452"/>
      <c r="E440" s="379"/>
      <c r="F440" s="380">
        <v>0</v>
      </c>
      <c r="G440" s="379" t="s">
        <v>197</v>
      </c>
      <c r="H440" s="380">
        <v>0</v>
      </c>
      <c r="I440" s="379" t="s">
        <v>197</v>
      </c>
      <c r="J440" s="383"/>
      <c r="K440" s="349"/>
    </row>
    <row r="441" spans="1:11">
      <c r="A441" s="346"/>
      <c r="B441" s="319" t="s">
        <v>351</v>
      </c>
      <c r="C441" s="452"/>
      <c r="D441" s="624">
        <v>0</v>
      </c>
      <c r="E441" s="379" t="s">
        <v>244</v>
      </c>
      <c r="F441" s="625">
        <v>0</v>
      </c>
      <c r="G441" s="379" t="s">
        <v>213</v>
      </c>
      <c r="H441" s="625">
        <v>0</v>
      </c>
      <c r="I441" s="379" t="s">
        <v>213</v>
      </c>
      <c r="J441" s="392" t="s">
        <v>352</v>
      </c>
      <c r="K441" s="349"/>
    </row>
    <row r="442" spans="1:11">
      <c r="A442" s="346"/>
      <c r="B442" s="319" t="s">
        <v>351</v>
      </c>
      <c r="C442" s="452"/>
      <c r="D442" s="624">
        <v>0</v>
      </c>
      <c r="E442" s="379" t="s">
        <v>244</v>
      </c>
      <c r="F442" s="625">
        <v>0</v>
      </c>
      <c r="G442" s="379" t="s">
        <v>213</v>
      </c>
      <c r="H442" s="625">
        <v>0</v>
      </c>
      <c r="I442" s="379" t="s">
        <v>213</v>
      </c>
      <c r="J442" s="392" t="s">
        <v>353</v>
      </c>
      <c r="K442" s="349"/>
    </row>
    <row r="443" spans="1:11">
      <c r="A443" s="346"/>
      <c r="B443" s="319" t="s">
        <v>351</v>
      </c>
      <c r="C443" s="452"/>
      <c r="D443" s="624">
        <v>0</v>
      </c>
      <c r="E443" s="379" t="s">
        <v>244</v>
      </c>
      <c r="F443" s="625">
        <v>0</v>
      </c>
      <c r="G443" s="379" t="s">
        <v>213</v>
      </c>
      <c r="H443" s="625">
        <v>0</v>
      </c>
      <c r="I443" s="379" t="s">
        <v>213</v>
      </c>
      <c r="J443" s="392" t="s">
        <v>354</v>
      </c>
      <c r="K443" s="349"/>
    </row>
    <row r="444" spans="1:11">
      <c r="A444" s="346"/>
      <c r="B444" s="319" t="s">
        <v>351</v>
      </c>
      <c r="C444" s="452"/>
      <c r="D444" s="624">
        <v>0</v>
      </c>
      <c r="E444" s="379" t="s">
        <v>244</v>
      </c>
      <c r="F444" s="625">
        <v>0</v>
      </c>
      <c r="G444" s="379" t="s">
        <v>213</v>
      </c>
      <c r="H444" s="625">
        <v>0</v>
      </c>
      <c r="I444" s="379" t="s">
        <v>213</v>
      </c>
      <c r="J444" s="392" t="s">
        <v>354</v>
      </c>
      <c r="K444" s="349"/>
    </row>
    <row r="445" spans="1:11">
      <c r="A445" s="346"/>
      <c r="B445" s="319" t="s">
        <v>351</v>
      </c>
      <c r="C445" s="452"/>
      <c r="D445" s="624">
        <v>0</v>
      </c>
      <c r="E445" s="379" t="s">
        <v>244</v>
      </c>
      <c r="F445" s="625">
        <v>0</v>
      </c>
      <c r="G445" s="379" t="s">
        <v>213</v>
      </c>
      <c r="H445" s="625">
        <v>0</v>
      </c>
      <c r="I445" s="379" t="s">
        <v>213</v>
      </c>
      <c r="J445" s="392" t="s">
        <v>354</v>
      </c>
      <c r="K445" s="349"/>
    </row>
    <row r="446" spans="1:11">
      <c r="A446" s="346"/>
      <c r="B446" s="319" t="s">
        <v>351</v>
      </c>
      <c r="C446" s="452"/>
      <c r="D446" s="624">
        <v>0</v>
      </c>
      <c r="E446" s="379" t="s">
        <v>244</v>
      </c>
      <c r="F446" s="625">
        <v>0</v>
      </c>
      <c r="G446" s="379" t="s">
        <v>213</v>
      </c>
      <c r="H446" s="625">
        <v>0</v>
      </c>
      <c r="I446" s="379" t="s">
        <v>213</v>
      </c>
      <c r="J446" s="392" t="s">
        <v>354</v>
      </c>
      <c r="K446" s="349"/>
    </row>
    <row r="447" spans="1:11">
      <c r="A447" s="346"/>
      <c r="B447" s="319" t="s">
        <v>351</v>
      </c>
      <c r="C447" s="452"/>
      <c r="D447" s="624">
        <v>0</v>
      </c>
      <c r="E447" s="379" t="s">
        <v>244</v>
      </c>
      <c r="F447" s="625">
        <v>0</v>
      </c>
      <c r="G447" s="379" t="s">
        <v>213</v>
      </c>
      <c r="H447" s="625">
        <v>0</v>
      </c>
      <c r="I447" s="379" t="s">
        <v>213</v>
      </c>
      <c r="J447" s="392" t="s">
        <v>354</v>
      </c>
      <c r="K447" s="349"/>
    </row>
    <row r="448" spans="1:11" s="334" customFormat="1">
      <c r="A448" s="447"/>
      <c r="B448" s="319" t="s">
        <v>351</v>
      </c>
      <c r="C448" s="452"/>
      <c r="D448" s="624">
        <v>0</v>
      </c>
      <c r="E448" s="379" t="s">
        <v>244</v>
      </c>
      <c r="F448" s="625">
        <v>0</v>
      </c>
      <c r="G448" s="379" t="s">
        <v>213</v>
      </c>
      <c r="H448" s="625">
        <v>0</v>
      </c>
      <c r="I448" s="379" t="s">
        <v>213</v>
      </c>
      <c r="J448" s="392" t="s">
        <v>354</v>
      </c>
      <c r="K448" s="444"/>
    </row>
    <row r="449" spans="1:14" s="334" customFormat="1">
      <c r="A449" s="447"/>
      <c r="B449" s="319" t="s">
        <v>351</v>
      </c>
      <c r="C449" s="452"/>
      <c r="D449" s="624">
        <v>0</v>
      </c>
      <c r="E449" s="379" t="s">
        <v>244</v>
      </c>
      <c r="F449" s="625">
        <v>0</v>
      </c>
      <c r="G449" s="379" t="s">
        <v>213</v>
      </c>
      <c r="H449" s="625">
        <v>0</v>
      </c>
      <c r="I449" s="379" t="s">
        <v>213</v>
      </c>
      <c r="J449" s="392" t="s">
        <v>354</v>
      </c>
      <c r="K449" s="444"/>
    </row>
    <row r="450" spans="1:14" s="334" customFormat="1">
      <c r="A450" s="447"/>
      <c r="B450" s="319" t="s">
        <v>351</v>
      </c>
      <c r="C450" s="452"/>
      <c r="D450" s="624">
        <v>0</v>
      </c>
      <c r="E450" s="379" t="s">
        <v>244</v>
      </c>
      <c r="F450" s="625">
        <v>0</v>
      </c>
      <c r="G450" s="379" t="s">
        <v>213</v>
      </c>
      <c r="H450" s="625">
        <v>0</v>
      </c>
      <c r="I450" s="379" t="s">
        <v>213</v>
      </c>
      <c r="J450" s="392" t="s">
        <v>354</v>
      </c>
      <c r="K450" s="444"/>
    </row>
    <row r="451" spans="1:14" s="334" customFormat="1" ht="13.5" thickBot="1">
      <c r="A451" s="447"/>
      <c r="B451" s="319" t="s">
        <v>351</v>
      </c>
      <c r="C451" s="452"/>
      <c r="D451" s="624">
        <v>0</v>
      </c>
      <c r="E451" s="379" t="s">
        <v>244</v>
      </c>
      <c r="F451" s="625">
        <v>0</v>
      </c>
      <c r="G451" s="379" t="s">
        <v>213</v>
      </c>
      <c r="H451" s="625">
        <v>0</v>
      </c>
      <c r="I451" s="379" t="s">
        <v>213</v>
      </c>
      <c r="J451" s="392" t="s">
        <v>354</v>
      </c>
      <c r="K451" s="444"/>
    </row>
    <row r="452" spans="1:14" s="334" customFormat="1" ht="13.5" thickBot="1">
      <c r="A452" s="447"/>
      <c r="B452" s="427" t="s">
        <v>355</v>
      </c>
      <c r="C452" s="453"/>
      <c r="D452" s="453"/>
      <c r="E452" s="428"/>
      <c r="F452" s="429">
        <v>2.4000000000000004</v>
      </c>
      <c r="G452" s="428" t="s">
        <v>197</v>
      </c>
      <c r="H452" s="429">
        <v>3.6000000000000005</v>
      </c>
      <c r="I452" s="428" t="s">
        <v>197</v>
      </c>
      <c r="J452" s="430" t="s">
        <v>356</v>
      </c>
      <c r="K452" s="444"/>
    </row>
    <row r="453" spans="1:14" ht="13.5" thickBot="1">
      <c r="A453" s="346"/>
      <c r="K453" s="349"/>
    </row>
    <row r="454" spans="1:14" ht="16.5" hidden="1" thickBot="1">
      <c r="A454" s="1163" t="s">
        <v>357</v>
      </c>
      <c r="B454" s="1164"/>
      <c r="C454" s="1164"/>
      <c r="D454" s="1164"/>
      <c r="E454" s="1164"/>
      <c r="F454" s="1164"/>
      <c r="G454" s="1164"/>
      <c r="H454" s="1164"/>
      <c r="I454" s="1164"/>
      <c r="J454" s="1164"/>
      <c r="K454" s="1165"/>
      <c r="M454" s="435" t="s">
        <v>210</v>
      </c>
      <c r="N454" s="435" t="s">
        <v>304</v>
      </c>
    </row>
    <row r="455" spans="1:14" ht="13.5" hidden="1" thickBot="1">
      <c r="A455" s="575"/>
      <c r="B455" s="576"/>
      <c r="C455" s="576"/>
      <c r="D455" s="576"/>
      <c r="E455" s="576"/>
      <c r="F455" s="576"/>
      <c r="G455" s="576"/>
      <c r="H455" s="576"/>
      <c r="I455" s="576"/>
      <c r="J455" s="576"/>
      <c r="K455" s="577"/>
      <c r="M455" s="636" t="b">
        <v>1</v>
      </c>
      <c r="N455" s="636" t="b">
        <v>1</v>
      </c>
    </row>
    <row r="456" spans="1:14" ht="16.5" thickBot="1">
      <c r="A456" s="346"/>
      <c r="B456" s="1148" t="s">
        <v>358</v>
      </c>
      <c r="C456" s="1149"/>
      <c r="D456" s="1149"/>
      <c r="E456" s="1149"/>
      <c r="F456" s="1149"/>
      <c r="G456" s="1150"/>
      <c r="J456" s="445"/>
      <c r="K456" s="349"/>
    </row>
    <row r="457" spans="1:14">
      <c r="A457" s="346"/>
      <c r="B457" s="700" t="s">
        <v>359</v>
      </c>
      <c r="C457" s="449"/>
      <c r="D457" s="449"/>
      <c r="E457" s="378"/>
      <c r="F457" s="701">
        <v>30</v>
      </c>
      <c r="G457" s="378" t="s">
        <v>360</v>
      </c>
      <c r="K457" s="349"/>
    </row>
    <row r="458" spans="1:14">
      <c r="A458" s="346"/>
      <c r="B458" s="643" t="s">
        <v>361</v>
      </c>
      <c r="C458" s="452"/>
      <c r="D458" s="452"/>
      <c r="E458" s="379"/>
      <c r="F458" s="624">
        <v>0.5</v>
      </c>
      <c r="G458" s="379" t="s">
        <v>360</v>
      </c>
      <c r="H458" s="82"/>
      <c r="I458" s="82"/>
      <c r="K458" s="349"/>
    </row>
    <row r="459" spans="1:14" ht="13.5" thickBot="1">
      <c r="A459" s="346"/>
      <c r="B459" s="704" t="s">
        <v>362</v>
      </c>
      <c r="C459" s="756"/>
      <c r="D459" s="756"/>
      <c r="E459" s="705"/>
      <c r="F459" s="757">
        <v>3.0750000000000006</v>
      </c>
      <c r="G459" s="705" t="s">
        <v>200</v>
      </c>
      <c r="K459" s="349"/>
    </row>
    <row r="460" spans="1:14" ht="13.5" thickBot="1">
      <c r="A460" s="346"/>
      <c r="J460" s="446"/>
      <c r="K460" s="349"/>
    </row>
    <row r="461" spans="1:14" ht="16.5" thickBot="1">
      <c r="A461" s="346"/>
      <c r="B461" s="661" t="s">
        <v>363</v>
      </c>
      <c r="C461" s="646"/>
      <c r="D461" s="646"/>
      <c r="E461" s="646"/>
      <c r="F461" s="1151" t="s">
        <v>364</v>
      </c>
      <c r="G461" s="1152"/>
      <c r="H461" s="1151" t="s">
        <v>365</v>
      </c>
      <c r="I461" s="1152"/>
      <c r="K461" s="349"/>
      <c r="N461" s="317" t="s">
        <v>366</v>
      </c>
    </row>
    <row r="462" spans="1:14" ht="39" customHeight="1">
      <c r="A462" s="346"/>
      <c r="B462" s="385" t="s">
        <v>367</v>
      </c>
      <c r="C462" s="391"/>
      <c r="D462" s="391"/>
      <c r="E462" s="386"/>
      <c r="F462" s="1174" t="s">
        <v>167</v>
      </c>
      <c r="G462" s="1175"/>
      <c r="H462" s="1174" t="s">
        <v>167</v>
      </c>
      <c r="I462" s="1175"/>
      <c r="J462" s="758" t="s">
        <v>368</v>
      </c>
      <c r="K462" s="349"/>
      <c r="N462" s="636" t="b">
        <v>1</v>
      </c>
    </row>
    <row r="463" spans="1:14" ht="13.5" thickBot="1">
      <c r="A463" s="346"/>
      <c r="B463" s="643" t="s">
        <v>369</v>
      </c>
      <c r="C463" s="452"/>
      <c r="D463" s="452"/>
      <c r="E463" s="379"/>
      <c r="F463" s="759">
        <v>70</v>
      </c>
      <c r="G463" s="379" t="s">
        <v>197</v>
      </c>
      <c r="H463" s="759">
        <v>70</v>
      </c>
      <c r="I463" s="379" t="s">
        <v>197</v>
      </c>
      <c r="K463" s="349"/>
    </row>
    <row r="464" spans="1:14" ht="13.5" thickBot="1">
      <c r="A464" s="346"/>
      <c r="B464" s="643" t="s">
        <v>370</v>
      </c>
      <c r="C464" s="452"/>
      <c r="D464" s="452"/>
      <c r="E464" s="379"/>
      <c r="F464" s="759">
        <v>7</v>
      </c>
      <c r="G464" s="379" t="s">
        <v>200</v>
      </c>
      <c r="H464" s="759">
        <v>7</v>
      </c>
      <c r="I464" s="379" t="s">
        <v>200</v>
      </c>
      <c r="K464" s="349"/>
      <c r="M464" s="448" t="s">
        <v>371</v>
      </c>
      <c r="N464" s="317" t="s">
        <v>366</v>
      </c>
    </row>
    <row r="465" spans="1:14" ht="39" customHeight="1">
      <c r="A465" s="346"/>
      <c r="B465" s="643" t="s">
        <v>372</v>
      </c>
      <c r="C465" s="452"/>
      <c r="D465" s="452"/>
      <c r="E465" s="379"/>
      <c r="F465" s="1159" t="s">
        <v>196</v>
      </c>
      <c r="G465" s="1160"/>
      <c r="H465" s="1159" t="s">
        <v>196</v>
      </c>
      <c r="I465" s="1160"/>
      <c r="J465" s="446"/>
      <c r="K465" s="349"/>
      <c r="M465" s="636" t="b">
        <v>1</v>
      </c>
      <c r="N465" s="636" t="b">
        <v>1</v>
      </c>
    </row>
    <row r="466" spans="1:14" hidden="1">
      <c r="A466" s="346"/>
      <c r="B466" s="643" t="s">
        <v>373</v>
      </c>
      <c r="C466" s="452"/>
      <c r="D466" s="452"/>
      <c r="E466" s="379"/>
      <c r="F466" s="759">
        <v>70</v>
      </c>
      <c r="G466" s="379" t="s">
        <v>197</v>
      </c>
      <c r="H466" s="759">
        <v>70</v>
      </c>
      <c r="I466" s="379" t="s">
        <v>197</v>
      </c>
      <c r="K466" s="349"/>
    </row>
    <row r="467" spans="1:14">
      <c r="A467" s="346"/>
      <c r="B467" s="643" t="s">
        <v>374</v>
      </c>
      <c r="C467" s="452"/>
      <c r="D467" s="452"/>
      <c r="E467" s="379"/>
      <c r="F467" s="761">
        <v>60</v>
      </c>
      <c r="G467" s="379" t="s">
        <v>197</v>
      </c>
      <c r="H467" s="761">
        <v>60</v>
      </c>
      <c r="I467" s="379" t="s">
        <v>197</v>
      </c>
      <c r="K467" s="349"/>
    </row>
    <row r="468" spans="1:14" ht="12.75" customHeight="1">
      <c r="A468" s="346"/>
      <c r="B468" s="643" t="s">
        <v>375</v>
      </c>
      <c r="C468" s="452"/>
      <c r="D468" s="452"/>
      <c r="E468" s="379"/>
      <c r="F468" s="759"/>
      <c r="G468" s="762">
        <v>3.9600000000000009</v>
      </c>
      <c r="H468" s="763" t="s">
        <v>197</v>
      </c>
      <c r="I468" s="379"/>
      <c r="K468" s="349"/>
    </row>
    <row r="469" spans="1:14" s="334" customFormat="1">
      <c r="A469" s="447"/>
      <c r="B469" s="643" t="s">
        <v>376</v>
      </c>
      <c r="C469" s="452"/>
      <c r="D469" s="452"/>
      <c r="E469" s="379"/>
      <c r="F469" s="764">
        <v>7</v>
      </c>
      <c r="G469" s="379" t="s">
        <v>200</v>
      </c>
      <c r="H469" s="764">
        <v>7</v>
      </c>
      <c r="I469" s="379" t="s">
        <v>200</v>
      </c>
      <c r="J469" s="394"/>
      <c r="K469" s="349"/>
      <c r="L469" s="214"/>
      <c r="M469" s="446"/>
      <c r="N469" s="214"/>
    </row>
    <row r="470" spans="1:14" s="334" customFormat="1">
      <c r="A470" s="447"/>
      <c r="B470" s="643" t="s">
        <v>377</v>
      </c>
      <c r="C470" s="452"/>
      <c r="D470" s="452"/>
      <c r="E470" s="379"/>
      <c r="F470" s="764">
        <v>7</v>
      </c>
      <c r="G470" s="379" t="s">
        <v>200</v>
      </c>
      <c r="H470" s="764">
        <v>7</v>
      </c>
      <c r="I470" s="379" t="s">
        <v>200</v>
      </c>
      <c r="J470" s="158"/>
      <c r="K470" s="444"/>
      <c r="M470" s="158"/>
    </row>
    <row r="471" spans="1:14" s="334" customFormat="1" ht="39" customHeight="1">
      <c r="A471" s="447"/>
      <c r="B471" s="643" t="s">
        <v>378</v>
      </c>
      <c r="C471" s="452"/>
      <c r="D471" s="452"/>
      <c r="E471" s="379"/>
      <c r="F471" s="765">
        <v>7</v>
      </c>
      <c r="G471" s="766" t="s">
        <v>200</v>
      </c>
      <c r="H471" s="765">
        <v>7</v>
      </c>
      <c r="I471" s="766" t="s">
        <v>200</v>
      </c>
      <c r="J471" s="158"/>
      <c r="K471" s="444"/>
    </row>
    <row r="472" spans="1:14" s="334" customFormat="1">
      <c r="A472" s="447"/>
      <c r="B472" s="643" t="s">
        <v>379</v>
      </c>
      <c r="C472" s="452"/>
      <c r="D472" s="452"/>
      <c r="E472" s="379"/>
      <c r="F472" s="761">
        <v>60</v>
      </c>
      <c r="G472" s="379" t="s">
        <v>197</v>
      </c>
      <c r="H472" s="761">
        <v>60</v>
      </c>
      <c r="I472" s="379" t="s">
        <v>197</v>
      </c>
      <c r="J472" s="158"/>
      <c r="K472" s="444"/>
    </row>
    <row r="473" spans="1:14" s="334" customFormat="1">
      <c r="A473" s="447"/>
      <c r="B473" s="643" t="s">
        <v>380</v>
      </c>
      <c r="C473" s="452"/>
      <c r="D473" s="452"/>
      <c r="E473" s="379"/>
      <c r="F473" s="767">
        <v>8.8000000000000007</v>
      </c>
      <c r="G473" s="255" t="s">
        <v>197</v>
      </c>
      <c r="H473" s="767">
        <v>8.8000000000000007</v>
      </c>
      <c r="I473" s="255" t="s">
        <v>197</v>
      </c>
      <c r="J473" s="158"/>
      <c r="K473" s="444"/>
    </row>
    <row r="474" spans="1:14" s="334" customFormat="1" ht="13.5" thickBot="1">
      <c r="A474" s="447"/>
      <c r="B474" s="704" t="s">
        <v>381</v>
      </c>
      <c r="C474" s="756"/>
      <c r="D474" s="756"/>
      <c r="E474" s="705"/>
      <c r="F474" s="1182" t="s">
        <v>382</v>
      </c>
      <c r="G474" s="1183"/>
      <c r="H474" s="1176" t="s">
        <v>382</v>
      </c>
      <c r="I474" s="1162"/>
      <c r="J474" s="158"/>
      <c r="K474" s="444"/>
    </row>
    <row r="475" spans="1:14" s="334" customFormat="1" hidden="1">
      <c r="A475" s="412"/>
      <c r="B475" s="417"/>
      <c r="C475" s="413"/>
      <c r="D475" s="402"/>
      <c r="E475" s="402"/>
      <c r="F475" s="414"/>
      <c r="G475" s="415"/>
      <c r="H475" s="414"/>
      <c r="I475" s="415"/>
      <c r="J475" s="402"/>
      <c r="K475" s="416"/>
    </row>
    <row r="476" spans="1:14" s="334" customFormat="1" hidden="1">
      <c r="A476" s="412"/>
      <c r="B476" s="417"/>
      <c r="C476" s="413"/>
      <c r="D476" s="402"/>
      <c r="E476" s="402"/>
      <c r="F476" s="414"/>
      <c r="G476" s="415"/>
      <c r="H476" s="414"/>
      <c r="I476" s="415"/>
      <c r="J476" s="402"/>
      <c r="K476" s="416"/>
    </row>
    <row r="477" spans="1:14" s="334" customFormat="1" hidden="1">
      <c r="A477" s="412"/>
      <c r="B477" s="417"/>
      <c r="C477" s="413"/>
      <c r="D477" s="402"/>
      <c r="E477" s="402"/>
      <c r="F477" s="414"/>
      <c r="G477" s="415"/>
      <c r="H477" s="414"/>
      <c r="I477" s="415"/>
      <c r="J477" s="402"/>
      <c r="K477" s="416"/>
    </row>
    <row r="478" spans="1:14" s="334" customFormat="1" hidden="1">
      <c r="A478" s="412"/>
      <c r="B478" s="417" t="s">
        <v>217</v>
      </c>
      <c r="C478" s="413" t="b">
        <v>1</v>
      </c>
      <c r="D478" s="402"/>
      <c r="E478" s="402"/>
      <c r="F478" s="414"/>
      <c r="G478" s="415"/>
      <c r="H478" s="414"/>
      <c r="I478" s="415"/>
      <c r="J478" s="402"/>
      <c r="K478" s="416"/>
    </row>
    <row r="479" spans="1:14" s="334" customFormat="1" hidden="1">
      <c r="A479" s="412"/>
      <c r="B479" s="417"/>
      <c r="C479" s="413"/>
      <c r="D479" s="402"/>
      <c r="E479" s="402"/>
      <c r="F479" s="414"/>
      <c r="G479" s="415"/>
      <c r="H479" s="414"/>
      <c r="I479" s="415"/>
      <c r="J479" s="402"/>
      <c r="K479" s="416"/>
    </row>
    <row r="480" spans="1:14" s="334" customFormat="1" hidden="1">
      <c r="A480" s="412"/>
      <c r="B480" s="417"/>
      <c r="C480" s="413"/>
      <c r="D480" s="402"/>
      <c r="E480" s="402"/>
      <c r="F480" s="414"/>
      <c r="G480" s="415"/>
      <c r="H480" s="414"/>
      <c r="I480" s="415"/>
      <c r="J480" s="402"/>
      <c r="K480" s="416"/>
    </row>
    <row r="481" spans="1:14" s="334" customFormat="1" hidden="1">
      <c r="A481" s="412"/>
      <c r="B481" s="417"/>
      <c r="C481" s="413"/>
      <c r="D481" s="402"/>
      <c r="E481" s="402"/>
      <c r="F481" s="414"/>
      <c r="G481" s="415"/>
      <c r="H481" s="414"/>
      <c r="I481" s="415"/>
      <c r="J481" s="402"/>
      <c r="K481" s="416"/>
    </row>
    <row r="482" spans="1:14" s="334" customFormat="1" hidden="1">
      <c r="A482" s="412"/>
      <c r="B482" s="417"/>
      <c r="C482" s="413"/>
      <c r="D482" s="402"/>
      <c r="E482" s="402"/>
      <c r="F482" s="414"/>
      <c r="G482" s="415"/>
      <c r="H482" s="414"/>
      <c r="I482" s="415"/>
      <c r="J482" s="402"/>
      <c r="K482" s="416"/>
    </row>
    <row r="483" spans="1:14" s="334" customFormat="1" hidden="1">
      <c r="A483" s="412"/>
      <c r="B483" s="417"/>
      <c r="C483" s="413"/>
      <c r="D483" s="402"/>
      <c r="E483" s="402"/>
      <c r="F483" s="414"/>
      <c r="G483" s="415"/>
      <c r="H483" s="414"/>
      <c r="I483" s="415"/>
      <c r="J483" s="402"/>
      <c r="K483" s="416"/>
    </row>
    <row r="484" spans="1:14" ht="29.25" customHeight="1">
      <c r="A484" s="346"/>
      <c r="F484" s="393"/>
      <c r="J484" s="394"/>
      <c r="K484" s="349"/>
    </row>
    <row r="485" spans="1:14" ht="16.5" hidden="1" thickBot="1">
      <c r="A485" s="1156" t="s">
        <v>383</v>
      </c>
      <c r="B485" s="1157"/>
      <c r="C485" s="1157"/>
      <c r="D485" s="1157"/>
      <c r="E485" s="1157"/>
      <c r="F485" s="1157"/>
      <c r="G485" s="1157"/>
      <c r="H485" s="1157"/>
      <c r="I485" s="1157"/>
      <c r="J485" s="1157"/>
      <c r="K485" s="1158"/>
      <c r="M485" s="435" t="s">
        <v>210</v>
      </c>
      <c r="N485" s="435" t="s">
        <v>304</v>
      </c>
    </row>
    <row r="486" spans="1:14" ht="13.5" hidden="1" thickBot="1">
      <c r="A486" s="346"/>
      <c r="K486" s="349"/>
      <c r="M486" s="636" t="b">
        <v>0</v>
      </c>
      <c r="N486" s="636" t="b">
        <v>1</v>
      </c>
    </row>
    <row r="487" spans="1:14" ht="16.5" hidden="1" thickBot="1">
      <c r="A487" s="346"/>
      <c r="B487" s="661" t="s">
        <v>340</v>
      </c>
      <c r="C487" s="646"/>
      <c r="D487" s="1153"/>
      <c r="E487" s="1152"/>
      <c r="F487" s="1153" t="s">
        <v>218</v>
      </c>
      <c r="G487" s="1153"/>
      <c r="H487" s="1151" t="s">
        <v>219</v>
      </c>
      <c r="I487" s="1152"/>
      <c r="J487" s="317" t="s">
        <v>209</v>
      </c>
      <c r="K487" s="349"/>
    </row>
    <row r="488" spans="1:14" hidden="1">
      <c r="A488" s="419"/>
      <c r="B488" s="420"/>
      <c r="C488" s="450"/>
      <c r="D488" s="450"/>
      <c r="E488" s="421"/>
      <c r="F488" s="422"/>
      <c r="G488" s="421"/>
      <c r="H488" s="422"/>
      <c r="I488" s="421"/>
      <c r="J488" s="423"/>
      <c r="K488" s="424"/>
    </row>
    <row r="489" spans="1:14" hidden="1">
      <c r="A489" s="346"/>
      <c r="B489" s="319" t="s">
        <v>271</v>
      </c>
      <c r="C489" s="452"/>
      <c r="D489" s="452"/>
      <c r="E489" s="379"/>
      <c r="F489" s="380">
        <v>0</v>
      </c>
      <c r="G489" s="255" t="s">
        <v>197</v>
      </c>
      <c r="H489" s="380">
        <v>0</v>
      </c>
      <c r="I489" s="255" t="s">
        <v>197</v>
      </c>
      <c r="J489" s="440"/>
      <c r="K489" s="349"/>
    </row>
    <row r="490" spans="1:14" hidden="1">
      <c r="A490" s="419"/>
      <c r="B490" s="420"/>
      <c r="C490" s="450"/>
      <c r="D490" s="450"/>
      <c r="E490" s="421"/>
      <c r="F490" s="422"/>
      <c r="G490" s="421"/>
      <c r="H490" s="422"/>
      <c r="I490" s="421"/>
      <c r="J490" s="423"/>
      <c r="K490" s="424"/>
    </row>
    <row r="491" spans="1:14" hidden="1">
      <c r="A491" s="346"/>
      <c r="B491" s="319" t="s">
        <v>163</v>
      </c>
      <c r="C491" s="452"/>
      <c r="D491" s="452"/>
      <c r="E491" s="379"/>
      <c r="F491" s="380">
        <v>0</v>
      </c>
      <c r="G491" s="255" t="s">
        <v>197</v>
      </c>
      <c r="H491" s="380">
        <v>0</v>
      </c>
      <c r="I491" s="379" t="s">
        <v>197</v>
      </c>
      <c r="J491" s="383"/>
      <c r="K491" s="349"/>
    </row>
    <row r="492" spans="1:14" hidden="1">
      <c r="A492" s="419"/>
      <c r="B492" s="420"/>
      <c r="C492" s="450"/>
      <c r="D492" s="450"/>
      <c r="E492" s="421"/>
      <c r="F492" s="422"/>
      <c r="G492" s="421"/>
      <c r="H492" s="422"/>
      <c r="I492" s="421"/>
      <c r="J492" s="423"/>
      <c r="K492" s="424"/>
    </row>
    <row r="493" spans="1:14" hidden="1">
      <c r="A493" s="346"/>
      <c r="B493" s="319" t="s">
        <v>343</v>
      </c>
      <c r="C493" s="451"/>
      <c r="D493" s="451"/>
      <c r="E493" s="438"/>
      <c r="F493" s="439">
        <v>0</v>
      </c>
      <c r="G493" s="259" t="s">
        <v>197</v>
      </c>
      <c r="H493" s="439">
        <v>0</v>
      </c>
      <c r="I493" s="438" t="s">
        <v>197</v>
      </c>
      <c r="J493" s="383"/>
      <c r="K493" s="349"/>
    </row>
    <row r="494" spans="1:14" hidden="1">
      <c r="A494" s="346"/>
      <c r="B494" s="319" t="s">
        <v>344</v>
      </c>
      <c r="C494" s="452"/>
      <c r="D494" s="452"/>
      <c r="E494" s="379"/>
      <c r="F494" s="380">
        <v>0</v>
      </c>
      <c r="G494" s="255" t="s">
        <v>197</v>
      </c>
      <c r="H494" s="380">
        <v>0</v>
      </c>
      <c r="I494" s="379" t="s">
        <v>197</v>
      </c>
      <c r="J494" s="383"/>
      <c r="K494" s="349"/>
    </row>
    <row r="495" spans="1:14" hidden="1">
      <c r="A495" s="346"/>
      <c r="B495" s="319" t="s">
        <v>345</v>
      </c>
      <c r="C495" s="452"/>
      <c r="D495" s="452"/>
      <c r="E495" s="379"/>
      <c r="F495" s="380">
        <v>0</v>
      </c>
      <c r="G495" s="255" t="s">
        <v>197</v>
      </c>
      <c r="H495" s="380">
        <v>0</v>
      </c>
      <c r="I495" s="379" t="s">
        <v>197</v>
      </c>
      <c r="J495" s="392"/>
      <c r="K495" s="349"/>
    </row>
    <row r="496" spans="1:14" hidden="1">
      <c r="A496" s="346"/>
      <c r="B496" s="319" t="s">
        <v>346</v>
      </c>
      <c r="C496" s="452"/>
      <c r="D496" s="452"/>
      <c r="E496" s="379"/>
      <c r="F496" s="380">
        <v>0</v>
      </c>
      <c r="G496" s="255" t="s">
        <v>197</v>
      </c>
      <c r="H496" s="380">
        <v>0</v>
      </c>
      <c r="I496" s="379" t="s">
        <v>197</v>
      </c>
      <c r="J496" s="392"/>
      <c r="K496" s="349"/>
    </row>
    <row r="497" spans="1:11" hidden="1">
      <c r="A497" s="346"/>
      <c r="B497" s="319" t="s">
        <v>347</v>
      </c>
      <c r="C497" s="452"/>
      <c r="D497" s="452"/>
      <c r="E497" s="379"/>
      <c r="F497" s="380">
        <v>0</v>
      </c>
      <c r="G497" s="255" t="s">
        <v>197</v>
      </c>
      <c r="H497" s="380">
        <v>0</v>
      </c>
      <c r="I497" s="379" t="s">
        <v>197</v>
      </c>
      <c r="J497" s="392"/>
      <c r="K497" s="349"/>
    </row>
    <row r="498" spans="1:11" hidden="1">
      <c r="A498" s="346"/>
      <c r="B498" s="319" t="s">
        <v>348</v>
      </c>
      <c r="C498" s="452"/>
      <c r="D498" s="452"/>
      <c r="E498" s="379"/>
      <c r="F498" s="380">
        <v>0</v>
      </c>
      <c r="G498" s="255" t="s">
        <v>197</v>
      </c>
      <c r="H498" s="380">
        <v>0</v>
      </c>
      <c r="I498" s="379" t="s">
        <v>197</v>
      </c>
      <c r="J498" s="392"/>
      <c r="K498" s="349"/>
    </row>
    <row r="499" spans="1:11" hidden="1">
      <c r="A499" s="346"/>
      <c r="B499" s="319" t="s">
        <v>349</v>
      </c>
      <c r="C499" s="452"/>
      <c r="D499" s="452"/>
      <c r="E499" s="379"/>
      <c r="F499" s="380">
        <v>0</v>
      </c>
      <c r="G499" s="255" t="s">
        <v>197</v>
      </c>
      <c r="H499" s="380">
        <v>0</v>
      </c>
      <c r="I499" s="379" t="s">
        <v>197</v>
      </c>
      <c r="J499" s="392"/>
      <c r="K499" s="349"/>
    </row>
    <row r="500" spans="1:11" hidden="1">
      <c r="A500" s="346"/>
      <c r="B500" s="319" t="s">
        <v>350</v>
      </c>
      <c r="C500" s="452"/>
      <c r="D500" s="452"/>
      <c r="E500" s="379"/>
      <c r="F500" s="380">
        <v>0</v>
      </c>
      <c r="G500" s="255" t="s">
        <v>197</v>
      </c>
      <c r="H500" s="380">
        <v>0</v>
      </c>
      <c r="I500" s="379" t="s">
        <v>197</v>
      </c>
      <c r="J500" s="392"/>
      <c r="K500" s="349"/>
    </row>
    <row r="501" spans="1:11" hidden="1">
      <c r="A501" s="419"/>
      <c r="B501" s="420"/>
      <c r="C501" s="450"/>
      <c r="D501" s="450"/>
      <c r="E501" s="421"/>
      <c r="F501" s="422"/>
      <c r="G501" s="421"/>
      <c r="H501" s="422"/>
      <c r="I501" s="421"/>
      <c r="J501" s="423"/>
      <c r="K501" s="424"/>
    </row>
    <row r="502" spans="1:11" hidden="1">
      <c r="A502" s="419"/>
      <c r="B502" s="420"/>
      <c r="C502" s="450"/>
      <c r="D502" s="450"/>
      <c r="E502" s="421"/>
      <c r="F502" s="422"/>
      <c r="G502" s="421"/>
      <c r="H502" s="422"/>
      <c r="I502" s="421"/>
      <c r="J502" s="423"/>
      <c r="K502" s="424"/>
    </row>
    <row r="503" spans="1:11" hidden="1">
      <c r="A503" s="346"/>
      <c r="B503" s="643" t="s">
        <v>351</v>
      </c>
      <c r="C503" s="452"/>
      <c r="D503" s="624">
        <v>0</v>
      </c>
      <c r="E503" s="379" t="s">
        <v>244</v>
      </c>
      <c r="F503" s="625">
        <v>0</v>
      </c>
      <c r="G503" s="379" t="s">
        <v>213</v>
      </c>
      <c r="H503" s="625">
        <v>0</v>
      </c>
      <c r="I503" s="379" t="s">
        <v>213</v>
      </c>
      <c r="J503" s="392" t="s">
        <v>352</v>
      </c>
      <c r="K503" s="349"/>
    </row>
    <row r="504" spans="1:11" hidden="1">
      <c r="A504" s="346"/>
      <c r="B504" s="319" t="s">
        <v>351</v>
      </c>
      <c r="C504" s="452"/>
      <c r="D504" s="624">
        <v>0</v>
      </c>
      <c r="E504" s="379" t="s">
        <v>244</v>
      </c>
      <c r="F504" s="625">
        <v>0</v>
      </c>
      <c r="G504" s="379" t="s">
        <v>213</v>
      </c>
      <c r="H504" s="625">
        <v>0</v>
      </c>
      <c r="I504" s="379" t="s">
        <v>213</v>
      </c>
      <c r="J504" s="392" t="s">
        <v>354</v>
      </c>
      <c r="K504" s="349"/>
    </row>
    <row r="505" spans="1:11" hidden="1">
      <c r="A505" s="346"/>
      <c r="B505" s="319" t="s">
        <v>351</v>
      </c>
      <c r="C505" s="452"/>
      <c r="D505" s="624">
        <v>0</v>
      </c>
      <c r="E505" s="379" t="s">
        <v>244</v>
      </c>
      <c r="F505" s="625">
        <v>0</v>
      </c>
      <c r="G505" s="379" t="s">
        <v>213</v>
      </c>
      <c r="H505" s="625">
        <v>0</v>
      </c>
      <c r="I505" s="379" t="s">
        <v>213</v>
      </c>
      <c r="J505" s="383" t="s">
        <v>384</v>
      </c>
      <c r="K505" s="349"/>
    </row>
    <row r="506" spans="1:11" hidden="1">
      <c r="A506" s="419"/>
      <c r="B506" s="420"/>
      <c r="C506" s="450"/>
      <c r="D506" s="450"/>
      <c r="E506" s="421"/>
      <c r="F506" s="422"/>
      <c r="G506" s="421"/>
      <c r="H506" s="422"/>
      <c r="I506" s="421"/>
      <c r="J506" s="423"/>
      <c r="K506" s="424"/>
    </row>
    <row r="507" spans="1:11" ht="13.5" hidden="1" thickBot="1">
      <c r="A507" s="419"/>
      <c r="B507" s="420"/>
      <c r="C507" s="450"/>
      <c r="D507" s="450"/>
      <c r="E507" s="421"/>
      <c r="F507" s="422"/>
      <c r="G507" s="421"/>
      <c r="H507" s="422"/>
      <c r="I507" s="421"/>
      <c r="J507" s="425"/>
      <c r="K507" s="424"/>
    </row>
    <row r="508" spans="1:11" ht="13.5" hidden="1" thickBot="1">
      <c r="A508" s="346"/>
      <c r="B508" s="427" t="s">
        <v>355</v>
      </c>
      <c r="C508" s="453"/>
      <c r="D508" s="453"/>
      <c r="E508" s="428"/>
      <c r="F508" s="429">
        <v>0</v>
      </c>
      <c r="G508" s="428" t="s">
        <v>197</v>
      </c>
      <c r="H508" s="429">
        <v>0</v>
      </c>
      <c r="I508" s="428" t="s">
        <v>197</v>
      </c>
      <c r="J508" s="430" t="s">
        <v>356</v>
      </c>
      <c r="K508" s="349"/>
    </row>
    <row r="509" spans="1:11" s="334" customFormat="1" hidden="1">
      <c r="A509" s="412"/>
      <c r="B509" s="413"/>
      <c r="C509" s="413"/>
      <c r="D509" s="402"/>
      <c r="E509" s="402"/>
      <c r="F509" s="414"/>
      <c r="G509" s="415"/>
      <c r="H509" s="414"/>
      <c r="I509" s="415"/>
      <c r="J509" s="402"/>
      <c r="K509" s="416"/>
    </row>
    <row r="510" spans="1:11" s="334" customFormat="1" hidden="1">
      <c r="A510" s="412"/>
      <c r="B510" s="413"/>
      <c r="C510" s="413"/>
      <c r="D510" s="402"/>
      <c r="E510" s="402"/>
      <c r="F510" s="414"/>
      <c r="G510" s="415"/>
      <c r="H510" s="414"/>
      <c r="I510" s="415"/>
      <c r="J510" s="402"/>
      <c r="K510" s="416"/>
    </row>
    <row r="511" spans="1:11" s="334" customFormat="1" hidden="1">
      <c r="A511" s="412"/>
      <c r="B511" s="413"/>
      <c r="C511" s="413"/>
      <c r="D511" s="402"/>
      <c r="E511" s="402"/>
      <c r="F511" s="414"/>
      <c r="G511" s="415"/>
      <c r="H511" s="414"/>
      <c r="I511" s="415"/>
      <c r="J511" s="402"/>
      <c r="K511" s="416"/>
    </row>
    <row r="512" spans="1:11" s="334" customFormat="1" hidden="1">
      <c r="A512" s="412"/>
      <c r="B512" s="413"/>
      <c r="C512" s="413"/>
      <c r="D512" s="402"/>
      <c r="E512" s="402"/>
      <c r="F512" s="414"/>
      <c r="G512" s="415"/>
      <c r="H512" s="414"/>
      <c r="I512" s="415"/>
      <c r="J512" s="402"/>
      <c r="K512" s="416"/>
    </row>
    <row r="513" spans="1:14" s="334" customFormat="1" hidden="1">
      <c r="A513" s="412"/>
      <c r="B513" s="413"/>
      <c r="C513" s="413"/>
      <c r="D513" s="402"/>
      <c r="E513" s="402"/>
      <c r="F513" s="414"/>
      <c r="G513" s="415"/>
      <c r="H513" s="414"/>
      <c r="I513" s="415"/>
      <c r="J513" s="402"/>
      <c r="K513" s="416"/>
    </row>
    <row r="514" spans="1:14" ht="13.5" hidden="1" thickBot="1">
      <c r="A514" s="346"/>
      <c r="K514" s="349"/>
    </row>
    <row r="515" spans="1:14" ht="16.5" hidden="1" thickBot="1">
      <c r="A515" s="1163" t="s">
        <v>385</v>
      </c>
      <c r="B515" s="1164"/>
      <c r="C515" s="1164"/>
      <c r="D515" s="1164"/>
      <c r="E515" s="1164"/>
      <c r="F515" s="1164"/>
      <c r="G515" s="1164"/>
      <c r="H515" s="1164"/>
      <c r="I515" s="1164"/>
      <c r="J515" s="1164"/>
      <c r="K515" s="1165"/>
      <c r="M515" s="435" t="s">
        <v>210</v>
      </c>
    </row>
    <row r="516" spans="1:14" ht="13.5" hidden="1" thickBot="1">
      <c r="A516" s="575"/>
      <c r="B516" s="576"/>
      <c r="C516" s="576"/>
      <c r="D516" s="576"/>
      <c r="E516" s="576"/>
      <c r="F516" s="576"/>
      <c r="G516" s="576"/>
      <c r="H516" s="576"/>
      <c r="I516" s="576"/>
      <c r="J516" s="576"/>
      <c r="K516" s="577"/>
      <c r="M516" s="636" t="b">
        <v>0</v>
      </c>
    </row>
    <row r="517" spans="1:14" ht="16.5" hidden="1" thickBot="1">
      <c r="A517" s="346"/>
      <c r="B517" s="1148" t="s">
        <v>386</v>
      </c>
      <c r="C517" s="1149"/>
      <c r="D517" s="1149"/>
      <c r="E517" s="1149"/>
      <c r="F517" s="1149"/>
      <c r="G517" s="1150"/>
      <c r="J517" s="446"/>
      <c r="K517" s="349"/>
    </row>
    <row r="518" spans="1:14" ht="13.5" hidden="1" thickBot="1">
      <c r="A518" s="346"/>
      <c r="B518" s="704" t="s">
        <v>362</v>
      </c>
      <c r="C518" s="756"/>
      <c r="D518" s="756"/>
      <c r="E518" s="705"/>
      <c r="F518" s="757"/>
      <c r="G518" s="705" t="s">
        <v>200</v>
      </c>
      <c r="K518" s="349"/>
    </row>
    <row r="519" spans="1:14" ht="13.5" hidden="1" thickBot="1">
      <c r="A519" s="346"/>
      <c r="J519" s="394"/>
      <c r="K519" s="349"/>
    </row>
    <row r="520" spans="1:14" ht="16.5" hidden="1" thickBot="1">
      <c r="A520" s="346"/>
      <c r="B520" s="661" t="s">
        <v>363</v>
      </c>
      <c r="C520" s="646"/>
      <c r="D520" s="646"/>
      <c r="E520" s="646"/>
      <c r="F520" s="1151" t="s">
        <v>364</v>
      </c>
      <c r="G520" s="1152"/>
      <c r="H520" s="1151" t="s">
        <v>365</v>
      </c>
      <c r="I520" s="1152"/>
      <c r="K520" s="349"/>
      <c r="N520" s="317" t="s">
        <v>366</v>
      </c>
    </row>
    <row r="521" spans="1:14" ht="39" hidden="1" customHeight="1">
      <c r="A521" s="346"/>
      <c r="B521" s="385" t="s">
        <v>367</v>
      </c>
      <c r="C521" s="391"/>
      <c r="D521" s="391"/>
      <c r="E521" s="386"/>
      <c r="F521" s="1172"/>
      <c r="G521" s="1173"/>
      <c r="H521" s="1172"/>
      <c r="I521" s="1173"/>
      <c r="J521" s="446"/>
      <c r="K521" s="349"/>
      <c r="N521" s="636" t="b">
        <v>0</v>
      </c>
    </row>
    <row r="522" spans="1:14" ht="13.5" hidden="1" thickBot="1">
      <c r="A522" s="346"/>
      <c r="B522" s="643" t="s">
        <v>369</v>
      </c>
      <c r="C522" s="452"/>
      <c r="D522" s="452"/>
      <c r="E522" s="379"/>
      <c r="F522" s="759"/>
      <c r="G522" s="379" t="s">
        <v>197</v>
      </c>
      <c r="H522" s="759"/>
      <c r="I522" s="379" t="s">
        <v>197</v>
      </c>
      <c r="K522" s="349"/>
    </row>
    <row r="523" spans="1:14" ht="13.5" hidden="1" thickBot="1">
      <c r="A523" s="346"/>
      <c r="B523" s="643" t="s">
        <v>370</v>
      </c>
      <c r="C523" s="452"/>
      <c r="D523" s="452"/>
      <c r="E523" s="379"/>
      <c r="F523" s="759"/>
      <c r="G523" s="379" t="s">
        <v>200</v>
      </c>
      <c r="H523" s="759"/>
      <c r="I523" s="379" t="s">
        <v>200</v>
      </c>
      <c r="K523" s="349"/>
      <c r="M523" s="448" t="s">
        <v>371</v>
      </c>
      <c r="N523" s="317" t="s">
        <v>366</v>
      </c>
    </row>
    <row r="524" spans="1:14" ht="39" hidden="1" customHeight="1">
      <c r="A524" s="346"/>
      <c r="B524" s="643" t="s">
        <v>372</v>
      </c>
      <c r="C524" s="452"/>
      <c r="D524" s="452"/>
      <c r="E524" s="379"/>
      <c r="F524" s="1159"/>
      <c r="G524" s="1160"/>
      <c r="H524" s="1159"/>
      <c r="I524" s="1160"/>
      <c r="K524" s="349"/>
      <c r="M524" s="636" t="b">
        <v>0</v>
      </c>
      <c r="N524" s="636" t="b">
        <v>0</v>
      </c>
    </row>
    <row r="525" spans="1:14" hidden="1">
      <c r="A525" s="346"/>
      <c r="B525" s="643" t="s">
        <v>373</v>
      </c>
      <c r="C525" s="452"/>
      <c r="D525" s="452"/>
      <c r="E525" s="379"/>
      <c r="F525" s="759"/>
      <c r="G525" s="379" t="s">
        <v>197</v>
      </c>
      <c r="H525" s="759"/>
      <c r="I525" s="379" t="s">
        <v>197</v>
      </c>
      <c r="J525" s="394"/>
      <c r="K525" s="349"/>
    </row>
    <row r="526" spans="1:14" s="334" customFormat="1" hidden="1">
      <c r="A526" s="447"/>
      <c r="B526" s="643" t="s">
        <v>374</v>
      </c>
      <c r="C526" s="452"/>
      <c r="D526" s="452"/>
      <c r="E526" s="379"/>
      <c r="F526" s="767"/>
      <c r="G526" s="379" t="s">
        <v>197</v>
      </c>
      <c r="H526" s="767"/>
      <c r="I526" s="379" t="s">
        <v>197</v>
      </c>
      <c r="J526" s="158"/>
      <c r="K526" s="444"/>
    </row>
    <row r="527" spans="1:14" s="334" customFormat="1" hidden="1">
      <c r="A527" s="447"/>
      <c r="B527" s="643" t="s">
        <v>375</v>
      </c>
      <c r="C527" s="452"/>
      <c r="D527" s="452"/>
      <c r="E527" s="379"/>
      <c r="F527" s="759"/>
      <c r="G527" s="762"/>
      <c r="H527" s="763" t="s">
        <v>197</v>
      </c>
      <c r="I527" s="379"/>
      <c r="J527" s="158"/>
      <c r="K527" s="444"/>
    </row>
    <row r="528" spans="1:14" s="334" customFormat="1" hidden="1">
      <c r="A528" s="447"/>
      <c r="B528" s="643" t="s">
        <v>376</v>
      </c>
      <c r="C528" s="452"/>
      <c r="D528" s="452"/>
      <c r="E528" s="379"/>
      <c r="F528" s="764">
        <v>0</v>
      </c>
      <c r="G528" s="379" t="s">
        <v>200</v>
      </c>
      <c r="H528" s="764"/>
      <c r="I528" s="379" t="s">
        <v>200</v>
      </c>
      <c r="J528" s="158"/>
      <c r="K528" s="444"/>
    </row>
    <row r="529" spans="1:14" s="334" customFormat="1" hidden="1">
      <c r="A529" s="447"/>
      <c r="B529" s="643" t="s">
        <v>377</v>
      </c>
      <c r="C529" s="452"/>
      <c r="D529" s="452"/>
      <c r="E529" s="379"/>
      <c r="F529" s="764">
        <v>0</v>
      </c>
      <c r="G529" s="379" t="s">
        <v>200</v>
      </c>
      <c r="H529" s="764"/>
      <c r="I529" s="379" t="s">
        <v>200</v>
      </c>
      <c r="J529" s="158"/>
      <c r="K529" s="444"/>
    </row>
    <row r="530" spans="1:14" s="334" customFormat="1" ht="39" hidden="1" customHeight="1">
      <c r="A530" s="447"/>
      <c r="B530" s="643" t="s">
        <v>378</v>
      </c>
      <c r="C530" s="452"/>
      <c r="D530" s="452"/>
      <c r="E530" s="379"/>
      <c r="F530" s="768">
        <v>0</v>
      </c>
      <c r="G530" s="699" t="s">
        <v>200</v>
      </c>
      <c r="H530" s="768"/>
      <c r="I530" s="699" t="s">
        <v>200</v>
      </c>
      <c r="J530" s="158"/>
      <c r="K530" s="444"/>
    </row>
    <row r="531" spans="1:14" s="334" customFormat="1" hidden="1">
      <c r="A531" s="447"/>
      <c r="B531" s="643" t="s">
        <v>379</v>
      </c>
      <c r="C531" s="452"/>
      <c r="D531" s="452"/>
      <c r="E531" s="379"/>
      <c r="F531" s="759"/>
      <c r="G531" s="379" t="s">
        <v>197</v>
      </c>
      <c r="H531" s="759"/>
      <c r="I531" s="379" t="s">
        <v>197</v>
      </c>
      <c r="J531" s="158"/>
      <c r="K531" s="444"/>
    </row>
    <row r="532" spans="1:14" s="334" customFormat="1" hidden="1">
      <c r="A532" s="447"/>
      <c r="B532" s="643" t="s">
        <v>380</v>
      </c>
      <c r="C532" s="452"/>
      <c r="D532" s="452"/>
      <c r="E532" s="379"/>
      <c r="F532" s="767"/>
      <c r="G532" s="255" t="s">
        <v>197</v>
      </c>
      <c r="H532" s="767"/>
      <c r="I532" s="255" t="s">
        <v>197</v>
      </c>
      <c r="J532" s="158"/>
      <c r="K532" s="444"/>
    </row>
    <row r="533" spans="1:14" s="334" customFormat="1" ht="13.5" hidden="1" thickBot="1">
      <c r="A533" s="447"/>
      <c r="B533" s="704" t="s">
        <v>381</v>
      </c>
      <c r="C533" s="756"/>
      <c r="D533" s="756"/>
      <c r="E533" s="705"/>
      <c r="F533" s="1182" t="s">
        <v>382</v>
      </c>
      <c r="G533" s="1183"/>
      <c r="H533" s="1161"/>
      <c r="I533" s="1162"/>
      <c r="J533" s="158"/>
      <c r="K533" s="444"/>
    </row>
    <row r="534" spans="1:14" s="334" customFormat="1" hidden="1">
      <c r="A534" s="412"/>
      <c r="B534" s="413"/>
      <c r="C534" s="413"/>
      <c r="D534" s="402"/>
      <c r="E534" s="402"/>
      <c r="F534" s="414"/>
      <c r="G534" s="415"/>
      <c r="H534" s="414"/>
      <c r="I534" s="415"/>
      <c r="J534" s="402"/>
      <c r="K534" s="416"/>
    </row>
    <row r="535" spans="1:14" s="334" customFormat="1" hidden="1">
      <c r="A535" s="412"/>
      <c r="B535" s="413"/>
      <c r="C535" s="413"/>
      <c r="D535" s="402"/>
      <c r="E535" s="402"/>
      <c r="F535" s="414"/>
      <c r="G535" s="415"/>
      <c r="H535" s="414"/>
      <c r="I535" s="415"/>
      <c r="J535" s="402"/>
      <c r="K535" s="416"/>
    </row>
    <row r="536" spans="1:14" s="334" customFormat="1" hidden="1">
      <c r="A536" s="412"/>
      <c r="B536" s="413"/>
      <c r="C536" s="413"/>
      <c r="D536" s="402"/>
      <c r="E536" s="402"/>
      <c r="F536" s="414"/>
      <c r="G536" s="415"/>
      <c r="H536" s="414"/>
      <c r="I536" s="415"/>
      <c r="J536" s="402"/>
      <c r="K536" s="416"/>
    </row>
    <row r="537" spans="1:14" s="334" customFormat="1" hidden="1">
      <c r="A537" s="412"/>
      <c r="B537" s="417" t="s">
        <v>217</v>
      </c>
      <c r="C537" s="413" t="b">
        <v>1</v>
      </c>
      <c r="D537" s="402"/>
      <c r="E537" s="402"/>
      <c r="F537" s="414"/>
      <c r="G537" s="415"/>
      <c r="H537" s="414"/>
      <c r="I537" s="415"/>
      <c r="J537" s="402"/>
      <c r="K537" s="416"/>
    </row>
    <row r="538" spans="1:14" s="334" customFormat="1" hidden="1">
      <c r="A538" s="412"/>
      <c r="B538" s="413"/>
      <c r="C538" s="413"/>
      <c r="D538" s="402"/>
      <c r="E538" s="402"/>
      <c r="F538" s="414"/>
      <c r="G538" s="415"/>
      <c r="H538" s="414"/>
      <c r="I538" s="415"/>
      <c r="J538" s="402"/>
      <c r="K538" s="416"/>
    </row>
    <row r="539" spans="1:14" s="334" customFormat="1" hidden="1">
      <c r="A539" s="412"/>
      <c r="B539" s="413"/>
      <c r="C539" s="413"/>
      <c r="D539" s="402"/>
      <c r="E539" s="402"/>
      <c r="F539" s="414"/>
      <c r="G539" s="415"/>
      <c r="H539" s="414"/>
      <c r="I539" s="415"/>
      <c r="J539" s="402"/>
      <c r="K539" s="416"/>
    </row>
    <row r="540" spans="1:14" s="334" customFormat="1" hidden="1">
      <c r="A540" s="412"/>
      <c r="B540" s="413"/>
      <c r="C540" s="413"/>
      <c r="D540" s="402"/>
      <c r="E540" s="402"/>
      <c r="F540" s="414"/>
      <c r="G540" s="415"/>
      <c r="H540" s="414"/>
      <c r="I540" s="415"/>
      <c r="J540" s="402"/>
      <c r="K540" s="416"/>
    </row>
    <row r="541" spans="1:14" ht="29.25" hidden="1" customHeight="1" thickBot="1">
      <c r="A541" s="346"/>
      <c r="K541" s="349"/>
    </row>
    <row r="542" spans="1:14" ht="16.5" hidden="1" thickBot="1">
      <c r="A542" s="1156" t="s">
        <v>387</v>
      </c>
      <c r="B542" s="1157"/>
      <c r="C542" s="1157"/>
      <c r="D542" s="1157"/>
      <c r="E542" s="1157"/>
      <c r="F542" s="1157"/>
      <c r="G542" s="1157"/>
      <c r="H542" s="1157"/>
      <c r="I542" s="1157"/>
      <c r="J542" s="1157"/>
      <c r="K542" s="1158"/>
      <c r="M542" s="435" t="s">
        <v>210</v>
      </c>
      <c r="N542" s="435" t="s">
        <v>304</v>
      </c>
    </row>
    <row r="543" spans="1:14" ht="13.5" hidden="1" thickBot="1">
      <c r="A543" s="346"/>
      <c r="K543" s="349"/>
      <c r="M543" s="636" t="b">
        <v>0</v>
      </c>
      <c r="N543" s="636" t="b">
        <v>1</v>
      </c>
    </row>
    <row r="544" spans="1:14" ht="16.5" hidden="1" thickBot="1">
      <c r="A544" s="346"/>
      <c r="B544" s="661" t="s">
        <v>340</v>
      </c>
      <c r="C544" s="646"/>
      <c r="D544" s="1153"/>
      <c r="E544" s="1152"/>
      <c r="F544" s="1153" t="s">
        <v>218</v>
      </c>
      <c r="G544" s="1153"/>
      <c r="H544" s="1151" t="s">
        <v>219</v>
      </c>
      <c r="I544" s="1152"/>
      <c r="J544" s="317" t="s">
        <v>209</v>
      </c>
      <c r="K544" s="349"/>
    </row>
    <row r="545" spans="1:11" hidden="1">
      <c r="A545" s="419"/>
      <c r="B545" s="420"/>
      <c r="C545" s="450"/>
      <c r="D545" s="450"/>
      <c r="E545" s="421"/>
      <c r="F545" s="422"/>
      <c r="G545" s="421"/>
      <c r="H545" s="422"/>
      <c r="I545" s="421"/>
      <c r="J545" s="423"/>
      <c r="K545" s="424"/>
    </row>
    <row r="546" spans="1:11" hidden="1">
      <c r="A546" s="346"/>
      <c r="B546" s="319" t="s">
        <v>271</v>
      </c>
      <c r="C546" s="452"/>
      <c r="D546" s="452"/>
      <c r="E546" s="379"/>
      <c r="F546" s="380"/>
      <c r="G546" s="379" t="s">
        <v>197</v>
      </c>
      <c r="H546" s="380"/>
      <c r="I546" s="379"/>
      <c r="J546" s="383"/>
      <c r="K546" s="349"/>
    </row>
    <row r="547" spans="1:11" hidden="1">
      <c r="A547" s="419"/>
      <c r="B547" s="420"/>
      <c r="C547" s="450"/>
      <c r="D547" s="450"/>
      <c r="E547" s="421"/>
      <c r="F547" s="422"/>
      <c r="G547" s="421"/>
      <c r="H547" s="422"/>
      <c r="I547" s="421"/>
      <c r="J547" s="423"/>
      <c r="K547" s="424"/>
    </row>
    <row r="548" spans="1:11" hidden="1">
      <c r="A548" s="346"/>
      <c r="B548" s="319" t="s">
        <v>163</v>
      </c>
      <c r="C548" s="452"/>
      <c r="D548" s="452"/>
      <c r="E548" s="379"/>
      <c r="F548" s="380"/>
      <c r="G548" s="379" t="s">
        <v>197</v>
      </c>
      <c r="H548" s="380"/>
      <c r="I548" s="379" t="s">
        <v>197</v>
      </c>
      <c r="J548" s="383"/>
      <c r="K548" s="349"/>
    </row>
    <row r="549" spans="1:11" hidden="1">
      <c r="A549" s="419"/>
      <c r="B549" s="420"/>
      <c r="C549" s="450"/>
      <c r="D549" s="450"/>
      <c r="E549" s="421"/>
      <c r="F549" s="422"/>
      <c r="G549" s="421"/>
      <c r="H549" s="422"/>
      <c r="I549" s="421"/>
      <c r="J549" s="423"/>
      <c r="K549" s="424"/>
    </row>
    <row r="550" spans="1:11" hidden="1">
      <c r="A550" s="346"/>
      <c r="B550" s="319" t="s">
        <v>343</v>
      </c>
      <c r="C550" s="451"/>
      <c r="D550" s="451"/>
      <c r="E550" s="438"/>
      <c r="F550" s="439">
        <v>0</v>
      </c>
      <c r="G550" s="438" t="s">
        <v>197</v>
      </c>
      <c r="H550" s="439">
        <v>0</v>
      </c>
      <c r="I550" s="438" t="s">
        <v>197</v>
      </c>
      <c r="J550" s="383"/>
      <c r="K550" s="349"/>
    </row>
    <row r="551" spans="1:11" hidden="1">
      <c r="A551" s="346"/>
      <c r="B551" s="319" t="s">
        <v>344</v>
      </c>
      <c r="C551" s="452"/>
      <c r="D551" s="452"/>
      <c r="E551" s="379"/>
      <c r="F551" s="380">
        <v>0</v>
      </c>
      <c r="G551" s="379" t="s">
        <v>197</v>
      </c>
      <c r="H551" s="380">
        <v>0</v>
      </c>
      <c r="I551" s="379" t="s">
        <v>197</v>
      </c>
      <c r="J551" s="383"/>
      <c r="K551" s="349"/>
    </row>
    <row r="552" spans="1:11" hidden="1">
      <c r="A552" s="346"/>
      <c r="B552" s="319" t="s">
        <v>345</v>
      </c>
      <c r="C552" s="452"/>
      <c r="D552" s="452"/>
      <c r="E552" s="379"/>
      <c r="F552" s="380">
        <v>0</v>
      </c>
      <c r="G552" s="379" t="s">
        <v>197</v>
      </c>
      <c r="H552" s="380">
        <v>0</v>
      </c>
      <c r="I552" s="379" t="s">
        <v>197</v>
      </c>
      <c r="J552" s="383"/>
      <c r="K552" s="349"/>
    </row>
    <row r="553" spans="1:11" hidden="1">
      <c r="A553" s="346"/>
      <c r="B553" s="319" t="s">
        <v>346</v>
      </c>
      <c r="C553" s="452"/>
      <c r="D553" s="452"/>
      <c r="E553" s="379"/>
      <c r="F553" s="380">
        <v>0</v>
      </c>
      <c r="G553" s="379" t="s">
        <v>197</v>
      </c>
      <c r="H553" s="380">
        <v>0</v>
      </c>
      <c r="I553" s="379" t="s">
        <v>197</v>
      </c>
      <c r="J553" s="392"/>
      <c r="K553" s="349"/>
    </row>
    <row r="554" spans="1:11" hidden="1">
      <c r="A554" s="346"/>
      <c r="B554" s="319" t="s">
        <v>347</v>
      </c>
      <c r="C554" s="452"/>
      <c r="D554" s="452"/>
      <c r="E554" s="379"/>
      <c r="F554" s="380">
        <v>0</v>
      </c>
      <c r="G554" s="379" t="s">
        <v>197</v>
      </c>
      <c r="H554" s="380">
        <v>0</v>
      </c>
      <c r="I554" s="379" t="s">
        <v>197</v>
      </c>
      <c r="J554" s="392"/>
      <c r="K554" s="349"/>
    </row>
    <row r="555" spans="1:11" hidden="1">
      <c r="A555" s="346"/>
      <c r="B555" s="319" t="s">
        <v>348</v>
      </c>
      <c r="C555" s="452"/>
      <c r="D555" s="452"/>
      <c r="E555" s="379"/>
      <c r="F555" s="380">
        <v>0</v>
      </c>
      <c r="G555" s="379" t="s">
        <v>197</v>
      </c>
      <c r="H555" s="380">
        <v>0</v>
      </c>
      <c r="I555" s="379" t="s">
        <v>197</v>
      </c>
      <c r="J555" s="392"/>
      <c r="K555" s="349"/>
    </row>
    <row r="556" spans="1:11" hidden="1">
      <c r="A556" s="346"/>
      <c r="B556" s="319" t="s">
        <v>349</v>
      </c>
      <c r="C556" s="452"/>
      <c r="D556" s="452"/>
      <c r="E556" s="379"/>
      <c r="F556" s="380">
        <v>0</v>
      </c>
      <c r="G556" s="379" t="s">
        <v>197</v>
      </c>
      <c r="H556" s="380">
        <v>0</v>
      </c>
      <c r="I556" s="379" t="s">
        <v>197</v>
      </c>
      <c r="J556" s="392"/>
      <c r="K556" s="349"/>
    </row>
    <row r="557" spans="1:11" hidden="1">
      <c r="A557" s="346"/>
      <c r="B557" s="319" t="s">
        <v>350</v>
      </c>
      <c r="C557" s="452"/>
      <c r="D557" s="452"/>
      <c r="E557" s="379"/>
      <c r="F557" s="380"/>
      <c r="G557" s="379" t="s">
        <v>197</v>
      </c>
      <c r="H557" s="380"/>
      <c r="I557" s="379" t="s">
        <v>197</v>
      </c>
      <c r="J557" s="392"/>
      <c r="K557" s="349"/>
    </row>
    <row r="558" spans="1:11" hidden="1">
      <c r="A558" s="419"/>
      <c r="B558" s="420"/>
      <c r="C558" s="450"/>
      <c r="D558" s="450"/>
      <c r="E558" s="421"/>
      <c r="F558" s="422"/>
      <c r="G558" s="421"/>
      <c r="H558" s="422"/>
      <c r="I558" s="421"/>
      <c r="J558" s="423"/>
      <c r="K558" s="424"/>
    </row>
    <row r="559" spans="1:11" hidden="1">
      <c r="A559" s="419"/>
      <c r="B559" s="420"/>
      <c r="C559" s="450"/>
      <c r="D559" s="450"/>
      <c r="E559" s="421"/>
      <c r="F559" s="422"/>
      <c r="G559" s="421"/>
      <c r="H559" s="422"/>
      <c r="I559" s="421"/>
      <c r="J559" s="423"/>
      <c r="K559" s="424"/>
    </row>
    <row r="560" spans="1:11" hidden="1">
      <c r="A560" s="419"/>
      <c r="B560" s="420"/>
      <c r="C560" s="450"/>
      <c r="D560" s="450"/>
      <c r="E560" s="421"/>
      <c r="F560" s="422"/>
      <c r="G560" s="421"/>
      <c r="H560" s="422"/>
      <c r="I560" s="421"/>
      <c r="J560" s="423"/>
      <c r="K560" s="424"/>
    </row>
    <row r="561" spans="1:14" hidden="1">
      <c r="A561" s="419"/>
      <c r="B561" s="420"/>
      <c r="C561" s="450"/>
      <c r="D561" s="450"/>
      <c r="E561" s="421"/>
      <c r="F561" s="422"/>
      <c r="G561" s="421"/>
      <c r="H561" s="422"/>
      <c r="I561" s="421"/>
      <c r="J561" s="423"/>
      <c r="K561" s="424"/>
    </row>
    <row r="562" spans="1:14" hidden="1">
      <c r="A562" s="346"/>
      <c r="B562" s="319" t="s">
        <v>351</v>
      </c>
      <c r="C562" s="452"/>
      <c r="D562" s="624">
        <v>0</v>
      </c>
      <c r="E562" s="379" t="s">
        <v>244</v>
      </c>
      <c r="F562" s="625">
        <v>0</v>
      </c>
      <c r="G562" s="379" t="s">
        <v>213</v>
      </c>
      <c r="H562" s="625">
        <v>0</v>
      </c>
      <c r="I562" s="379" t="s">
        <v>213</v>
      </c>
      <c r="J562" s="392" t="s">
        <v>352</v>
      </c>
      <c r="K562" s="349"/>
    </row>
    <row r="563" spans="1:14" hidden="1">
      <c r="A563" s="346"/>
      <c r="B563" s="319" t="s">
        <v>351</v>
      </c>
      <c r="C563" s="452"/>
      <c r="D563" s="624">
        <v>0</v>
      </c>
      <c r="E563" s="379" t="s">
        <v>244</v>
      </c>
      <c r="F563" s="625">
        <v>0</v>
      </c>
      <c r="G563" s="379" t="s">
        <v>213</v>
      </c>
      <c r="H563" s="625">
        <v>0</v>
      </c>
      <c r="I563" s="379" t="s">
        <v>213</v>
      </c>
      <c r="J563" s="392" t="s">
        <v>354</v>
      </c>
      <c r="K563" s="349"/>
    </row>
    <row r="564" spans="1:14" hidden="1">
      <c r="A564" s="346"/>
      <c r="B564" s="319" t="s">
        <v>351</v>
      </c>
      <c r="C564" s="452"/>
      <c r="D564" s="624">
        <v>0</v>
      </c>
      <c r="E564" s="379" t="s">
        <v>244</v>
      </c>
      <c r="F564" s="625">
        <v>0</v>
      </c>
      <c r="G564" s="379" t="s">
        <v>213</v>
      </c>
      <c r="H564" s="625">
        <v>0</v>
      </c>
      <c r="I564" s="379" t="s">
        <v>213</v>
      </c>
      <c r="J564" s="383" t="s">
        <v>384</v>
      </c>
      <c r="K564" s="349"/>
    </row>
    <row r="565" spans="1:14" hidden="1">
      <c r="A565" s="419"/>
      <c r="B565" s="420"/>
      <c r="C565" s="450"/>
      <c r="D565" s="450"/>
      <c r="E565" s="421"/>
      <c r="F565" s="422"/>
      <c r="G565" s="421"/>
      <c r="H565" s="422"/>
      <c r="I565" s="421"/>
      <c r="J565" s="423"/>
      <c r="K565" s="424"/>
    </row>
    <row r="566" spans="1:14" ht="13.5" hidden="1" thickBot="1">
      <c r="A566" s="419"/>
      <c r="B566" s="420"/>
      <c r="C566" s="450"/>
      <c r="D566" s="450"/>
      <c r="E566" s="421"/>
      <c r="F566" s="422"/>
      <c r="G566" s="421"/>
      <c r="H566" s="422"/>
      <c r="I566" s="421"/>
      <c r="J566" s="425"/>
      <c r="K566" s="424"/>
    </row>
    <row r="567" spans="1:14" ht="13.5" hidden="1" thickBot="1">
      <c r="A567" s="346"/>
      <c r="B567" s="427" t="s">
        <v>355</v>
      </c>
      <c r="C567" s="453"/>
      <c r="D567" s="453"/>
      <c r="E567" s="428"/>
      <c r="F567" s="429">
        <v>0</v>
      </c>
      <c r="G567" s="428" t="s">
        <v>197</v>
      </c>
      <c r="H567" s="429">
        <v>0</v>
      </c>
      <c r="I567" s="428" t="s">
        <v>197</v>
      </c>
      <c r="J567" s="430" t="s">
        <v>356</v>
      </c>
      <c r="K567" s="349"/>
    </row>
    <row r="568" spans="1:14" s="334" customFormat="1" hidden="1">
      <c r="A568" s="412"/>
      <c r="B568" s="413"/>
      <c r="C568" s="413"/>
      <c r="D568" s="402"/>
      <c r="E568" s="402"/>
      <c r="F568" s="414"/>
      <c r="G568" s="415"/>
      <c r="H568" s="414"/>
      <c r="I568" s="415"/>
      <c r="J568" s="402"/>
      <c r="K568" s="416"/>
    </row>
    <row r="569" spans="1:14" s="334" customFormat="1" hidden="1">
      <c r="A569" s="412"/>
      <c r="B569" s="413"/>
      <c r="C569" s="413"/>
      <c r="D569" s="402"/>
      <c r="E569" s="402"/>
      <c r="F569" s="414"/>
      <c r="G569" s="415"/>
      <c r="H569" s="414"/>
      <c r="I569" s="415"/>
      <c r="J569" s="402"/>
      <c r="K569" s="416"/>
    </row>
    <row r="570" spans="1:14" s="334" customFormat="1" hidden="1">
      <c r="A570" s="412"/>
      <c r="B570" s="413"/>
      <c r="C570" s="413"/>
      <c r="D570" s="402"/>
      <c r="E570" s="402"/>
      <c r="F570" s="414"/>
      <c r="G570" s="415"/>
      <c r="H570" s="414"/>
      <c r="I570" s="415"/>
      <c r="J570" s="402"/>
      <c r="K570" s="416"/>
    </row>
    <row r="571" spans="1:14" s="334" customFormat="1" hidden="1">
      <c r="A571" s="412"/>
      <c r="B571" s="413"/>
      <c r="C571" s="413"/>
      <c r="D571" s="402"/>
      <c r="E571" s="402"/>
      <c r="F571" s="414"/>
      <c r="G571" s="415"/>
      <c r="H571" s="414"/>
      <c r="I571" s="415"/>
      <c r="J571" s="402"/>
      <c r="K571" s="416"/>
    </row>
    <row r="572" spans="1:14" s="334" customFormat="1" hidden="1">
      <c r="A572" s="412"/>
      <c r="B572" s="413"/>
      <c r="C572" s="413"/>
      <c r="D572" s="402"/>
      <c r="E572" s="402"/>
      <c r="F572" s="414"/>
      <c r="G572" s="415"/>
      <c r="H572" s="414"/>
      <c r="I572" s="415"/>
      <c r="J572" s="402"/>
      <c r="K572" s="416"/>
    </row>
    <row r="573" spans="1:14" ht="13.5" hidden="1" thickBot="1">
      <c r="A573" s="346"/>
      <c r="K573" s="349"/>
    </row>
    <row r="574" spans="1:14" ht="16.5" hidden="1" thickBot="1">
      <c r="A574" s="1163" t="s">
        <v>388</v>
      </c>
      <c r="B574" s="1164"/>
      <c r="C574" s="1164"/>
      <c r="D574" s="1164"/>
      <c r="E574" s="1164"/>
      <c r="F574" s="1164"/>
      <c r="G574" s="1164"/>
      <c r="H574" s="1164"/>
      <c r="I574" s="1164"/>
      <c r="J574" s="1164"/>
      <c r="K574" s="1165"/>
      <c r="M574" s="435" t="s">
        <v>210</v>
      </c>
      <c r="N574" s="435" t="s">
        <v>304</v>
      </c>
    </row>
    <row r="575" spans="1:14" ht="13.5" hidden="1" thickBot="1">
      <c r="A575" s="346"/>
      <c r="K575" s="349"/>
      <c r="M575" s="636" t="b">
        <v>0</v>
      </c>
      <c r="N575" s="636" t="b">
        <v>1</v>
      </c>
    </row>
    <row r="576" spans="1:14" ht="16.5" hidden="1" thickBot="1">
      <c r="A576" s="346"/>
      <c r="B576" s="1148" t="s">
        <v>386</v>
      </c>
      <c r="C576" s="1149"/>
      <c r="D576" s="1149"/>
      <c r="E576" s="1149"/>
      <c r="F576" s="1149"/>
      <c r="G576" s="1150"/>
      <c r="J576" s="446"/>
      <c r="K576" s="349"/>
    </row>
    <row r="577" spans="1:14" ht="13.5" hidden="1" thickBot="1">
      <c r="A577" s="346"/>
      <c r="B577" s="704" t="s">
        <v>362</v>
      </c>
      <c r="C577" s="756"/>
      <c r="D577" s="756"/>
      <c r="E577" s="705"/>
      <c r="F577" s="757"/>
      <c r="G577" s="705" t="s">
        <v>200</v>
      </c>
      <c r="K577" s="349"/>
    </row>
    <row r="578" spans="1:14" ht="13.5" hidden="1" thickBot="1">
      <c r="A578" s="346"/>
      <c r="J578" s="394"/>
      <c r="K578" s="349"/>
    </row>
    <row r="579" spans="1:14" ht="16.5" hidden="1" thickBot="1">
      <c r="A579" s="346"/>
      <c r="B579" s="661" t="s">
        <v>363</v>
      </c>
      <c r="C579" s="646"/>
      <c r="D579" s="646"/>
      <c r="E579" s="646"/>
      <c r="F579" s="1151" t="s">
        <v>364</v>
      </c>
      <c r="G579" s="1152"/>
      <c r="H579" s="1151" t="s">
        <v>365</v>
      </c>
      <c r="I579" s="1152"/>
      <c r="K579" s="349"/>
      <c r="N579" s="317" t="s">
        <v>366</v>
      </c>
    </row>
    <row r="580" spans="1:14" hidden="1">
      <c r="A580" s="346"/>
      <c r="B580" s="385" t="s">
        <v>367</v>
      </c>
      <c r="C580" s="391"/>
      <c r="D580" s="391"/>
      <c r="E580" s="386"/>
      <c r="F580" s="1172"/>
      <c r="G580" s="1173"/>
      <c r="H580" s="1172"/>
      <c r="I580" s="1173"/>
      <c r="J580" s="446"/>
      <c r="K580" s="349"/>
      <c r="N580" s="636" t="b">
        <v>0</v>
      </c>
    </row>
    <row r="581" spans="1:14" ht="13.5" hidden="1" thickBot="1">
      <c r="A581" s="346"/>
      <c r="B581" s="643" t="s">
        <v>369</v>
      </c>
      <c r="C581" s="452" t="s">
        <v>389</v>
      </c>
      <c r="D581" s="452"/>
      <c r="E581" s="379"/>
      <c r="F581" s="759"/>
      <c r="G581" s="379" t="s">
        <v>197</v>
      </c>
      <c r="H581" s="759"/>
      <c r="I581" s="379" t="s">
        <v>197</v>
      </c>
      <c r="K581" s="349"/>
    </row>
    <row r="582" spans="1:14" ht="13.5" hidden="1" thickBot="1">
      <c r="A582" s="346"/>
      <c r="B582" s="643" t="s">
        <v>370</v>
      </c>
      <c r="C582" s="452"/>
      <c r="D582" s="452"/>
      <c r="E582" s="379"/>
      <c r="F582" s="759"/>
      <c r="G582" s="379" t="s">
        <v>200</v>
      </c>
      <c r="H582" s="759"/>
      <c r="I582" s="379" t="s">
        <v>200</v>
      </c>
      <c r="K582" s="349"/>
      <c r="M582" s="448" t="s">
        <v>371</v>
      </c>
      <c r="N582" s="317" t="s">
        <v>366</v>
      </c>
    </row>
    <row r="583" spans="1:14" hidden="1">
      <c r="A583" s="346"/>
      <c r="B583" s="643" t="s">
        <v>372</v>
      </c>
      <c r="C583" s="452"/>
      <c r="D583" s="452"/>
      <c r="E583" s="379"/>
      <c r="F583" s="1159"/>
      <c r="G583" s="1160"/>
      <c r="H583" s="1159"/>
      <c r="I583" s="1160"/>
      <c r="K583" s="349"/>
      <c r="M583" s="636" t="b">
        <v>0</v>
      </c>
      <c r="N583" s="636" t="b">
        <v>0</v>
      </c>
    </row>
    <row r="584" spans="1:14" hidden="1">
      <c r="A584" s="346"/>
      <c r="B584" s="643" t="s">
        <v>373</v>
      </c>
      <c r="C584" s="452"/>
      <c r="D584" s="452"/>
      <c r="E584" s="379"/>
      <c r="F584" s="759"/>
      <c r="G584" s="379" t="s">
        <v>197</v>
      </c>
      <c r="H584" s="759"/>
      <c r="I584" s="379" t="s">
        <v>197</v>
      </c>
      <c r="J584" s="394"/>
      <c r="K584" s="349"/>
    </row>
    <row r="585" spans="1:14" s="334" customFormat="1" hidden="1">
      <c r="A585" s="447"/>
      <c r="B585" s="643" t="s">
        <v>374</v>
      </c>
      <c r="C585" s="452"/>
      <c r="D585" s="452"/>
      <c r="E585" s="379"/>
      <c r="F585" s="767"/>
      <c r="G585" s="379" t="s">
        <v>197</v>
      </c>
      <c r="H585" s="767"/>
      <c r="I585" s="379" t="s">
        <v>197</v>
      </c>
      <c r="J585" s="158"/>
      <c r="K585" s="444"/>
    </row>
    <row r="586" spans="1:14" s="334" customFormat="1" hidden="1">
      <c r="A586" s="447"/>
      <c r="B586" s="643" t="s">
        <v>375</v>
      </c>
      <c r="C586" s="452"/>
      <c r="D586" s="452"/>
      <c r="E586" s="379"/>
      <c r="F586" s="759"/>
      <c r="G586" s="762"/>
      <c r="H586" s="763" t="s">
        <v>197</v>
      </c>
      <c r="I586" s="379"/>
      <c r="J586" s="158"/>
      <c r="K586" s="444"/>
    </row>
    <row r="587" spans="1:14" s="334" customFormat="1" hidden="1">
      <c r="A587" s="447"/>
      <c r="B587" s="643" t="s">
        <v>376</v>
      </c>
      <c r="C587" s="452"/>
      <c r="D587" s="452"/>
      <c r="E587" s="379"/>
      <c r="F587" s="764"/>
      <c r="G587" s="379" t="s">
        <v>200</v>
      </c>
      <c r="H587" s="764"/>
      <c r="I587" s="379" t="s">
        <v>200</v>
      </c>
      <c r="J587" s="158"/>
      <c r="K587" s="444"/>
    </row>
    <row r="588" spans="1:14" s="334" customFormat="1" hidden="1">
      <c r="A588" s="447"/>
      <c r="B588" s="643" t="s">
        <v>377</v>
      </c>
      <c r="C588" s="452"/>
      <c r="D588" s="452"/>
      <c r="E588" s="379"/>
      <c r="F588" s="764"/>
      <c r="G588" s="379" t="s">
        <v>200</v>
      </c>
      <c r="H588" s="764"/>
      <c r="I588" s="379" t="s">
        <v>200</v>
      </c>
      <c r="J588" s="158"/>
      <c r="K588" s="444"/>
    </row>
    <row r="589" spans="1:14" s="334" customFormat="1" hidden="1">
      <c r="A589" s="447"/>
      <c r="B589" s="643" t="s">
        <v>378</v>
      </c>
      <c r="C589" s="452"/>
      <c r="D589" s="452"/>
      <c r="E589" s="379"/>
      <c r="F589" s="768"/>
      <c r="G589" s="699" t="s">
        <v>200</v>
      </c>
      <c r="H589" s="768"/>
      <c r="I589" s="699" t="s">
        <v>200</v>
      </c>
      <c r="J589" s="158"/>
      <c r="K589" s="444"/>
    </row>
    <row r="590" spans="1:14" s="334" customFormat="1" hidden="1">
      <c r="A590" s="447"/>
      <c r="B590" s="643" t="s">
        <v>379</v>
      </c>
      <c r="C590" s="452"/>
      <c r="D590" s="452"/>
      <c r="E590" s="379"/>
      <c r="F590" s="759"/>
      <c r="G590" s="379" t="s">
        <v>197</v>
      </c>
      <c r="H590" s="759"/>
      <c r="I590" s="379" t="s">
        <v>197</v>
      </c>
      <c r="J590" s="158"/>
      <c r="K590" s="444"/>
    </row>
    <row r="591" spans="1:14" s="334" customFormat="1" hidden="1">
      <c r="A591" s="447"/>
      <c r="B591" s="643" t="s">
        <v>380</v>
      </c>
      <c r="C591" s="452"/>
      <c r="D591" s="452"/>
      <c r="E591" s="379"/>
      <c r="F591" s="767"/>
      <c r="G591" s="255" t="s">
        <v>197</v>
      </c>
      <c r="H591" s="767"/>
      <c r="I591" s="255" t="s">
        <v>197</v>
      </c>
      <c r="J591" s="158"/>
      <c r="K591" s="444"/>
    </row>
    <row r="592" spans="1:14" s="334" customFormat="1" ht="13.5" hidden="1" thickBot="1">
      <c r="A592" s="447"/>
      <c r="B592" s="704" t="s">
        <v>381</v>
      </c>
      <c r="C592" s="756"/>
      <c r="D592" s="756"/>
      <c r="E592" s="705"/>
      <c r="F592" s="1178"/>
      <c r="G592" s="1179"/>
      <c r="H592" s="1180"/>
      <c r="I592" s="1181"/>
      <c r="J592" s="158"/>
      <c r="K592" s="444"/>
    </row>
    <row r="593" spans="1:11" s="334" customFormat="1" hidden="1">
      <c r="A593" s="412"/>
      <c r="B593" s="413"/>
      <c r="C593" s="413"/>
      <c r="D593" s="402"/>
      <c r="E593" s="402"/>
      <c r="F593" s="414"/>
      <c r="G593" s="415"/>
      <c r="H593" s="414"/>
      <c r="I593" s="415"/>
      <c r="J593" s="402"/>
      <c r="K593" s="416"/>
    </row>
    <row r="594" spans="1:11" s="334" customFormat="1" hidden="1">
      <c r="A594" s="412"/>
      <c r="B594" s="413"/>
      <c r="C594" s="413"/>
      <c r="D594" s="402"/>
      <c r="E594" s="402"/>
      <c r="F594" s="414"/>
      <c r="G594" s="415"/>
      <c r="H594" s="414"/>
      <c r="I594" s="415"/>
      <c r="J594" s="402"/>
      <c r="K594" s="416"/>
    </row>
    <row r="595" spans="1:11" s="334" customFormat="1" hidden="1">
      <c r="A595" s="412"/>
      <c r="B595" s="413"/>
      <c r="C595" s="413"/>
      <c r="D595" s="402"/>
      <c r="E595" s="402"/>
      <c r="F595" s="414"/>
      <c r="G595" s="415"/>
      <c r="H595" s="414"/>
      <c r="I595" s="415"/>
      <c r="J595" s="402"/>
      <c r="K595" s="416"/>
    </row>
    <row r="596" spans="1:11" s="334" customFormat="1" hidden="1">
      <c r="A596" s="412"/>
      <c r="B596" s="417" t="s">
        <v>217</v>
      </c>
      <c r="C596" s="413" t="b">
        <v>1</v>
      </c>
      <c r="D596" s="402"/>
      <c r="E596" s="402"/>
      <c r="F596" s="414"/>
      <c r="G596" s="415"/>
      <c r="H596" s="414"/>
      <c r="I596" s="415"/>
      <c r="J596" s="402"/>
      <c r="K596" s="416"/>
    </row>
    <row r="597" spans="1:11" s="334" customFormat="1" hidden="1">
      <c r="A597" s="412"/>
      <c r="B597" s="413"/>
      <c r="C597" s="413"/>
      <c r="D597" s="402"/>
      <c r="E597" s="402"/>
      <c r="F597" s="414"/>
      <c r="G597" s="415"/>
      <c r="H597" s="414"/>
      <c r="I597" s="415"/>
      <c r="J597" s="402"/>
      <c r="K597" s="416"/>
    </row>
    <row r="598" spans="1:11" s="334" customFormat="1" hidden="1">
      <c r="A598" s="412"/>
      <c r="B598" s="413"/>
      <c r="C598" s="413"/>
      <c r="D598" s="402"/>
      <c r="E598" s="402"/>
      <c r="F598" s="414"/>
      <c r="G598" s="415"/>
      <c r="H598" s="414"/>
      <c r="I598" s="415"/>
      <c r="J598" s="402"/>
      <c r="K598" s="416"/>
    </row>
    <row r="599" spans="1:11" s="334" customFormat="1" hidden="1">
      <c r="A599" s="412"/>
      <c r="B599" s="413"/>
      <c r="C599" s="413"/>
      <c r="D599" s="402"/>
      <c r="E599" s="402"/>
      <c r="F599" s="414"/>
      <c r="G599" s="415"/>
      <c r="H599" s="414"/>
      <c r="I599" s="415"/>
      <c r="J599" s="402"/>
      <c r="K599" s="416"/>
    </row>
    <row r="600" spans="1:11" ht="13.5" thickBot="1">
      <c r="A600" s="346"/>
      <c r="K600" s="349"/>
    </row>
    <row r="601" spans="1:11" ht="16.5" thickBot="1">
      <c r="A601" s="1156" t="s">
        <v>390</v>
      </c>
      <c r="B601" s="1157"/>
      <c r="C601" s="1157"/>
      <c r="D601" s="1157"/>
      <c r="E601" s="1157"/>
      <c r="F601" s="1157"/>
      <c r="G601" s="1157"/>
      <c r="H601" s="1157"/>
      <c r="I601" s="1157"/>
      <c r="J601" s="1157"/>
      <c r="K601" s="1158"/>
    </row>
    <row r="602" spans="1:11" ht="12.75" customHeight="1">
      <c r="A602" s="346"/>
      <c r="B602" s="395"/>
      <c r="G602" s="314"/>
      <c r="H602" s="214"/>
      <c r="I602" s="214"/>
      <c r="J602" s="214"/>
      <c r="K602" s="349"/>
    </row>
    <row r="603" spans="1:11" ht="12.75" customHeight="1">
      <c r="A603" s="346"/>
      <c r="B603" s="563" t="s">
        <v>390</v>
      </c>
      <c r="C603" s="553"/>
      <c r="D603" s="342"/>
      <c r="E603" s="342"/>
      <c r="F603" s="342"/>
      <c r="G603" s="342"/>
      <c r="H603" s="342"/>
      <c r="I603" s="342"/>
      <c r="J603" s="342"/>
      <c r="K603" s="349"/>
    </row>
    <row r="604" spans="1:11" ht="12.75" customHeight="1">
      <c r="A604" s="346"/>
      <c r="B604" s="647" t="s">
        <v>391</v>
      </c>
      <c r="C604" s="555">
        <v>0</v>
      </c>
      <c r="D604" s="554" t="s">
        <v>244</v>
      </c>
      <c r="E604" s="554"/>
      <c r="F604" s="554"/>
      <c r="G604" s="554"/>
      <c r="H604" s="554"/>
      <c r="I604" s="554"/>
      <c r="J604" s="342"/>
      <c r="K604" s="349"/>
    </row>
    <row r="605" spans="1:11" ht="12.75" customHeight="1">
      <c r="A605" s="346"/>
      <c r="B605" s="647" t="s">
        <v>392</v>
      </c>
      <c r="C605" s="555">
        <v>0</v>
      </c>
      <c r="D605" s="554" t="s">
        <v>244</v>
      </c>
      <c r="E605" s="554"/>
      <c r="F605" s="554"/>
      <c r="G605" s="554"/>
      <c r="H605" s="554"/>
      <c r="I605" s="554"/>
      <c r="J605" s="342"/>
      <c r="K605" s="349"/>
    </row>
    <row r="606" spans="1:11" ht="12.75" customHeight="1">
      <c r="A606" s="346"/>
      <c r="B606" s="647" t="s">
        <v>393</v>
      </c>
      <c r="C606" s="555">
        <v>0</v>
      </c>
      <c r="D606" s="554" t="s">
        <v>244</v>
      </c>
      <c r="E606" s="554"/>
      <c r="F606" s="554"/>
      <c r="G606" s="554"/>
      <c r="H606" s="554"/>
      <c r="I606" s="554"/>
      <c r="J606" s="342"/>
      <c r="K606" s="349"/>
    </row>
    <row r="607" spans="1:11" ht="12.75" customHeight="1">
      <c r="A607" s="346"/>
      <c r="B607" s="647" t="s">
        <v>394</v>
      </c>
      <c r="C607" s="555">
        <v>0</v>
      </c>
      <c r="D607" s="554" t="s">
        <v>244</v>
      </c>
      <c r="E607" s="554"/>
      <c r="F607" s="554"/>
      <c r="G607" s="554"/>
      <c r="H607" s="554"/>
      <c r="I607" s="554"/>
      <c r="J607" s="342"/>
      <c r="K607" s="349"/>
    </row>
    <row r="608" spans="1:11" ht="12.75" customHeight="1">
      <c r="A608" s="346"/>
      <c r="B608" s="647" t="s">
        <v>395</v>
      </c>
      <c r="C608" s="555">
        <v>0</v>
      </c>
      <c r="D608" s="554" t="s">
        <v>244</v>
      </c>
      <c r="E608" s="554"/>
      <c r="F608" s="554"/>
      <c r="G608" s="554"/>
      <c r="H608" s="554"/>
      <c r="I608" s="554"/>
      <c r="J608" s="342"/>
      <c r="K608" s="349"/>
    </row>
    <row r="609" spans="1:11" ht="13.5" customHeight="1">
      <c r="A609" s="346"/>
      <c r="B609" s="647" t="s">
        <v>396</v>
      </c>
      <c r="C609" s="555">
        <v>1</v>
      </c>
      <c r="D609" s="554" t="s">
        <v>244</v>
      </c>
      <c r="E609" s="554"/>
      <c r="F609" s="554"/>
      <c r="G609" s="554"/>
      <c r="H609" s="554"/>
      <c r="I609" s="554"/>
      <c r="J609" s="342"/>
      <c r="K609" s="349"/>
    </row>
    <row r="610" spans="1:11" ht="12.75" hidden="1" customHeight="1">
      <c r="A610" s="346"/>
      <c r="B610" s="647" t="s">
        <v>397</v>
      </c>
      <c r="C610" s="1177"/>
      <c r="D610" s="1177"/>
      <c r="E610" s="1177"/>
      <c r="F610" s="1177"/>
      <c r="G610" s="1177"/>
      <c r="H610" s="1177"/>
      <c r="I610" s="1177"/>
      <c r="J610" s="342"/>
      <c r="K610" s="349"/>
    </row>
    <row r="611" spans="1:11">
      <c r="A611" s="346"/>
      <c r="B611" s="350"/>
      <c r="C611" s="350"/>
      <c r="D611" s="326"/>
      <c r="G611" s="214"/>
      <c r="H611" s="214"/>
      <c r="I611" s="214"/>
      <c r="K611" s="349"/>
    </row>
    <row r="612" spans="1:11">
      <c r="A612" s="346"/>
      <c r="B612" s="350"/>
      <c r="C612" s="463"/>
      <c r="D612" s="326"/>
      <c r="E612" s="350"/>
      <c r="G612" s="214"/>
      <c r="H612" s="214"/>
      <c r="I612" s="214"/>
      <c r="K612" s="349"/>
    </row>
    <row r="613" spans="1:11">
      <c r="A613" s="346"/>
      <c r="B613" s="769"/>
      <c r="C613" s="535"/>
      <c r="D613" s="535"/>
      <c r="E613" s="535"/>
      <c r="F613" s="535"/>
      <c r="G613" s="535"/>
      <c r="H613" s="535"/>
      <c r="I613" s="535"/>
      <c r="K613" s="349"/>
    </row>
    <row r="614" spans="1:11" ht="12.75" customHeight="1" thickBot="1">
      <c r="A614" s="381"/>
      <c r="B614" s="396"/>
      <c r="C614" s="396"/>
      <c r="D614" s="396"/>
      <c r="E614" s="396"/>
      <c r="F614" s="396"/>
      <c r="G614" s="396"/>
      <c r="H614" s="396"/>
      <c r="I614" s="396"/>
      <c r="J614" s="396"/>
      <c r="K614" s="382"/>
    </row>
    <row r="615" spans="1:11" ht="12.75" customHeight="1">
      <c r="J615" s="314"/>
    </row>
    <row r="616" spans="1:11" ht="12.75" customHeight="1">
      <c r="J616" s="314"/>
    </row>
    <row r="617" spans="1:11" ht="12.75" customHeight="1">
      <c r="J617" s="314"/>
    </row>
    <row r="618" spans="1:11" ht="13.5" customHeight="1">
      <c r="J618" s="314"/>
    </row>
    <row r="638" spans="1:10">
      <c r="A638" s="82"/>
      <c r="B638" s="82"/>
      <c r="C638" s="82"/>
      <c r="D638" s="82"/>
      <c r="E638" s="82"/>
      <c r="F638" s="82"/>
      <c r="G638" s="82"/>
      <c r="H638" s="82"/>
      <c r="I638" s="82"/>
      <c r="J638" s="82"/>
    </row>
  </sheetData>
  <customSheetViews>
    <customSheetView guid="{A548D9BF-F214-4557-A580-E91DD1CEBC4E}" scale="75" fitToPage="1" hiddenRows="1" hiddenColumns="1" showRuler="0">
      <selection activeCell="B1" sqref="B1"/>
      <pageMargins left="0" right="0" top="0" bottom="0" header="0" footer="0"/>
      <pageSetup paperSize="8" scale="64"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hiddenRows="1" showRuler="0">
      <selection activeCell="B1" sqref="B1"/>
      <pageMargins left="0" right="0" top="0" bottom="0" header="0" footer="0"/>
      <pageSetup paperSize="8" scale="13" orientation="portrait" r:id="rId2"/>
      <headerFooter alignWithMargins="0">
        <oddHeader>&amp;L&amp;G&amp;RFX7210 Cerberus Quantities Tool</oddHeader>
        <oddFooter>&amp;LBuilding Technologies
Fire Safety + Security Products&amp;R&amp;F
&amp;D</oddFooter>
      </headerFooter>
    </customSheetView>
  </customSheetViews>
  <mergeCells count="146">
    <mergeCell ref="C610:I610"/>
    <mergeCell ref="D329:E329"/>
    <mergeCell ref="H411:I411"/>
    <mergeCell ref="H329:I329"/>
    <mergeCell ref="D411:E411"/>
    <mergeCell ref="F335:G335"/>
    <mergeCell ref="H335:I335"/>
    <mergeCell ref="D341:E341"/>
    <mergeCell ref="A485:K485"/>
    <mergeCell ref="D487:E487"/>
    <mergeCell ref="H341:I341"/>
    <mergeCell ref="D365:E365"/>
    <mergeCell ref="F365:G365"/>
    <mergeCell ref="F592:G592"/>
    <mergeCell ref="H592:I592"/>
    <mergeCell ref="D416:E416"/>
    <mergeCell ref="H520:I520"/>
    <mergeCell ref="A454:K454"/>
    <mergeCell ref="F524:G524"/>
    <mergeCell ref="H377:I377"/>
    <mergeCell ref="F474:G474"/>
    <mergeCell ref="A542:K542"/>
    <mergeCell ref="F533:G533"/>
    <mergeCell ref="F521:G521"/>
    <mergeCell ref="H365:I365"/>
    <mergeCell ref="D359:E359"/>
    <mergeCell ref="D371:E371"/>
    <mergeCell ref="F371:G371"/>
    <mergeCell ref="H371:I371"/>
    <mergeCell ref="D377:E377"/>
    <mergeCell ref="F377:G377"/>
    <mergeCell ref="F359:G359"/>
    <mergeCell ref="H359:I359"/>
    <mergeCell ref="F305:G305"/>
    <mergeCell ref="H305:I305"/>
    <mergeCell ref="H416:I416"/>
    <mergeCell ref="F583:G583"/>
    <mergeCell ref="H583:I583"/>
    <mergeCell ref="F544:G544"/>
    <mergeCell ref="H544:I544"/>
    <mergeCell ref="A574:K574"/>
    <mergeCell ref="F579:G579"/>
    <mergeCell ref="H579:I579"/>
    <mergeCell ref="F580:G580"/>
    <mergeCell ref="H580:I580"/>
    <mergeCell ref="D544:E544"/>
    <mergeCell ref="F341:G341"/>
    <mergeCell ref="H461:I461"/>
    <mergeCell ref="H462:I462"/>
    <mergeCell ref="F461:G461"/>
    <mergeCell ref="F462:G462"/>
    <mergeCell ref="H524:I524"/>
    <mergeCell ref="H474:I474"/>
    <mergeCell ref="H521:I521"/>
    <mergeCell ref="F411:G411"/>
    <mergeCell ref="D335:E335"/>
    <mergeCell ref="F487:G487"/>
    <mergeCell ref="F150:G150"/>
    <mergeCell ref="H150:I150"/>
    <mergeCell ref="D305:E305"/>
    <mergeCell ref="H142:I142"/>
    <mergeCell ref="A273:K273"/>
    <mergeCell ref="F293:G293"/>
    <mergeCell ref="A30:K30"/>
    <mergeCell ref="A107:K107"/>
    <mergeCell ref="A132:K132"/>
    <mergeCell ref="B109:E109"/>
    <mergeCell ref="H138:I138"/>
    <mergeCell ref="H211:I211"/>
    <mergeCell ref="F211:G211"/>
    <mergeCell ref="D211:E211"/>
    <mergeCell ref="F134:G134"/>
    <mergeCell ref="D134:E134"/>
    <mergeCell ref="H293:I293"/>
    <mergeCell ref="D299:E299"/>
    <mergeCell ref="F299:G299"/>
    <mergeCell ref="H299:I299"/>
    <mergeCell ref="D177:E177"/>
    <mergeCell ref="F177:G177"/>
    <mergeCell ref="H177:I177"/>
    <mergeCell ref="D293:E293"/>
    <mergeCell ref="D317:E317"/>
    <mergeCell ref="F329:G329"/>
    <mergeCell ref="D323:E323"/>
    <mergeCell ref="F323:G323"/>
    <mergeCell ref="F317:G317"/>
    <mergeCell ref="H317:I317"/>
    <mergeCell ref="H323:I323"/>
    <mergeCell ref="F109:G109"/>
    <mergeCell ref="H109:I109"/>
    <mergeCell ref="B112:E112"/>
    <mergeCell ref="F112:G112"/>
    <mergeCell ref="H112:I112"/>
    <mergeCell ref="A175:K175"/>
    <mergeCell ref="J151:J156"/>
    <mergeCell ref="F142:G142"/>
    <mergeCell ref="D142:E142"/>
    <mergeCell ref="J143:J148"/>
    <mergeCell ref="H134:I134"/>
    <mergeCell ref="D138:E138"/>
    <mergeCell ref="F138:G138"/>
    <mergeCell ref="A209:K209"/>
    <mergeCell ref="A237:K237"/>
    <mergeCell ref="H241:I241"/>
    <mergeCell ref="D150:E150"/>
    <mergeCell ref="A601:K601"/>
    <mergeCell ref="D187:E187"/>
    <mergeCell ref="F187:G187"/>
    <mergeCell ref="F215:G215"/>
    <mergeCell ref="H215:I215"/>
    <mergeCell ref="D353:E353"/>
    <mergeCell ref="F353:G353"/>
    <mergeCell ref="H187:I187"/>
    <mergeCell ref="D215:E215"/>
    <mergeCell ref="F241:G241"/>
    <mergeCell ref="D241:E241"/>
    <mergeCell ref="D347:E347"/>
    <mergeCell ref="F347:G347"/>
    <mergeCell ref="H347:I347"/>
    <mergeCell ref="H353:I353"/>
    <mergeCell ref="D249:E249"/>
    <mergeCell ref="D253:E253"/>
    <mergeCell ref="F249:G249"/>
    <mergeCell ref="F253:G253"/>
    <mergeCell ref="H249:I249"/>
    <mergeCell ref="H253:I253"/>
    <mergeCell ref="D311:E311"/>
    <mergeCell ref="F311:G311"/>
    <mergeCell ref="H311:I311"/>
    <mergeCell ref="B576:G576"/>
    <mergeCell ref="B517:G517"/>
    <mergeCell ref="B456:G456"/>
    <mergeCell ref="D383:E383"/>
    <mergeCell ref="F383:G383"/>
    <mergeCell ref="H383:I383"/>
    <mergeCell ref="F391:G391"/>
    <mergeCell ref="H391:I391"/>
    <mergeCell ref="A409:K409"/>
    <mergeCell ref="A414:K414"/>
    <mergeCell ref="F465:G465"/>
    <mergeCell ref="H465:I465"/>
    <mergeCell ref="H533:I533"/>
    <mergeCell ref="F520:G520"/>
    <mergeCell ref="F416:G416"/>
    <mergeCell ref="A515:K515"/>
    <mergeCell ref="H487:I487"/>
  </mergeCells>
  <phoneticPr fontId="9" type="noConversion"/>
  <conditionalFormatting sqref="I472:I473 G472:G473 I466:I470 G469:G470 G466:G467 G463:G464 I463:I464 I531:I532 G531:G532 I525:I529 G528:G529 G525:G526 G522:G523 I522:I523 I590:I591 G590:G591 I584:I588 G587:G588 G584:G585 G581:G582 I581:I582">
    <cfRule type="expression" dxfId="143" priority="10" stopIfTrue="1">
      <formula>#REF!=0</formula>
    </cfRule>
  </conditionalFormatting>
  <pageMargins left="0.78740157480314965" right="0.78740157480314965" top="0.78740157480314965" bottom="0.78740157480314965" header="0.39370078740157483" footer="0.39370078740157483"/>
  <pageSetup paperSize="8" scale="64" orientation="portrait" r:id="rId3"/>
  <headerFooter alignWithMargins="0">
    <oddHeader>&amp;L&amp;G&amp;RFX7210 Cerberus Quantities Tool</oddHeader>
    <oddFooter>&amp;LBuilding Technologies
Fire Safety + Security Products&amp;R&amp;F
&amp;D</oddFooter>
  </headerFooter>
  <drawing r:id="rId4"/>
  <legacyDrawing r:id="rId5"/>
  <legacyDrawingHF r:id="rId6"/>
  <controls>
    <mc:AlternateContent xmlns:mc="http://schemas.openxmlformats.org/markup-compatibility/2006">
      <mc:Choice Requires="x14">
        <control shapeId="3135" r:id="rId7" name="ExtinguishingCards">
          <controlPr defaultSize="0" autoLine="0" r:id="rId8">
            <anchor moveWithCells="1" sizeWithCells="1">
              <from>
                <xdr:col>1</xdr:col>
                <xdr:colOff>142875</xdr:colOff>
                <xdr:row>283</xdr:row>
                <xdr:rowOff>104775</xdr:rowOff>
              </from>
              <to>
                <xdr:col>1</xdr:col>
                <xdr:colOff>2619375</xdr:colOff>
                <xdr:row>285</xdr:row>
                <xdr:rowOff>104775</xdr:rowOff>
              </to>
            </anchor>
          </controlPr>
        </control>
      </mc:Choice>
      <mc:Fallback>
        <control shapeId="3135" r:id="rId7" name="ExtinguishingCards"/>
      </mc:Fallback>
    </mc:AlternateContent>
    <mc:AlternateContent xmlns:mc="http://schemas.openxmlformats.org/markup-compatibility/2006">
      <mc:Choice Requires="x14">
        <control shapeId="3138" r:id="rId9" name="ExtCard1_ChangePowerSupply">
          <controlPr defaultSize="0" autoLine="0" r:id="rId10">
            <anchor moveWithCells="1" sizeWithCells="1">
              <from>
                <xdr:col>1</xdr:col>
                <xdr:colOff>2181225</xdr:colOff>
                <xdr:row>296</xdr:row>
                <xdr:rowOff>19050</xdr:rowOff>
              </from>
              <to>
                <xdr:col>2</xdr:col>
                <xdr:colOff>1238250</xdr:colOff>
                <xdr:row>296</xdr:row>
                <xdr:rowOff>304800</xdr:rowOff>
              </to>
            </anchor>
          </controlPr>
        </control>
      </mc:Choice>
      <mc:Fallback>
        <control shapeId="3138" r:id="rId9" name="ExtCard1_ChangePowerSupply"/>
      </mc:Fallback>
    </mc:AlternateContent>
    <mc:AlternateContent xmlns:mc="http://schemas.openxmlformats.org/markup-compatibility/2006">
      <mc:Choice Requires="x14">
        <control shapeId="3139" r:id="rId11" name="ExtCard2_ChangePowerSupply">
          <controlPr defaultSize="0" autoLine="0" r:id="rId12">
            <anchor moveWithCells="1" sizeWithCells="1">
              <from>
                <xdr:col>1</xdr:col>
                <xdr:colOff>2181225</xdr:colOff>
                <xdr:row>302</xdr:row>
                <xdr:rowOff>19050</xdr:rowOff>
              </from>
              <to>
                <xdr:col>2</xdr:col>
                <xdr:colOff>1238250</xdr:colOff>
                <xdr:row>302</xdr:row>
                <xdr:rowOff>304800</xdr:rowOff>
              </to>
            </anchor>
          </controlPr>
        </control>
      </mc:Choice>
      <mc:Fallback>
        <control shapeId="3139" r:id="rId11" name="ExtCard2_ChangePowerSupply"/>
      </mc:Fallback>
    </mc:AlternateContent>
    <mc:AlternateContent xmlns:mc="http://schemas.openxmlformats.org/markup-compatibility/2006">
      <mc:Choice Requires="x14">
        <control shapeId="3140" r:id="rId13" name="ExtCard3_ChangePowerSupply">
          <controlPr defaultSize="0" autoLine="0" r:id="rId14">
            <anchor moveWithCells="1" sizeWithCells="1">
              <from>
                <xdr:col>1</xdr:col>
                <xdr:colOff>2181225</xdr:colOff>
                <xdr:row>308</xdr:row>
                <xdr:rowOff>19050</xdr:rowOff>
              </from>
              <to>
                <xdr:col>2</xdr:col>
                <xdr:colOff>1238250</xdr:colOff>
                <xdr:row>308</xdr:row>
                <xdr:rowOff>304800</xdr:rowOff>
              </to>
            </anchor>
          </controlPr>
        </control>
      </mc:Choice>
      <mc:Fallback>
        <control shapeId="3140" r:id="rId13" name="ExtCard3_ChangePowerSupply"/>
      </mc:Fallback>
    </mc:AlternateContent>
    <mc:AlternateContent xmlns:mc="http://schemas.openxmlformats.org/markup-compatibility/2006">
      <mc:Choice Requires="x14">
        <control shapeId="3141" r:id="rId15" name="ExtCard4_ChangePowerSupply">
          <controlPr defaultSize="0" autoLine="0" r:id="rId16">
            <anchor moveWithCells="1" sizeWithCells="1">
              <from>
                <xdr:col>1</xdr:col>
                <xdr:colOff>2181225</xdr:colOff>
                <xdr:row>314</xdr:row>
                <xdr:rowOff>19050</xdr:rowOff>
              </from>
              <to>
                <xdr:col>2</xdr:col>
                <xdr:colOff>1238250</xdr:colOff>
                <xdr:row>314</xdr:row>
                <xdr:rowOff>304800</xdr:rowOff>
              </to>
            </anchor>
          </controlPr>
        </control>
      </mc:Choice>
      <mc:Fallback>
        <control shapeId="3141" r:id="rId15" name="ExtCard4_ChangePowerSupply"/>
      </mc:Fallback>
    </mc:AlternateContent>
    <mc:AlternateContent xmlns:mc="http://schemas.openxmlformats.org/markup-compatibility/2006">
      <mc:Choice Requires="x14">
        <control shapeId="3142" r:id="rId17" name="ExtCard5_ChangePowerSupply">
          <controlPr defaultSize="0" autoLine="0" r:id="rId18">
            <anchor moveWithCells="1" sizeWithCells="1">
              <from>
                <xdr:col>1</xdr:col>
                <xdr:colOff>2181225</xdr:colOff>
                <xdr:row>320</xdr:row>
                <xdr:rowOff>19050</xdr:rowOff>
              </from>
              <to>
                <xdr:col>2</xdr:col>
                <xdr:colOff>1238250</xdr:colOff>
                <xdr:row>320</xdr:row>
                <xdr:rowOff>304800</xdr:rowOff>
              </to>
            </anchor>
          </controlPr>
        </control>
      </mc:Choice>
      <mc:Fallback>
        <control shapeId="3142" r:id="rId17" name="ExtCard5_ChangePowerSupply"/>
      </mc:Fallback>
    </mc:AlternateContent>
    <mc:AlternateContent xmlns:mc="http://schemas.openxmlformats.org/markup-compatibility/2006">
      <mc:Choice Requires="x14">
        <control shapeId="3143" r:id="rId19" name="ExtCard6_ChangePowerSupply">
          <controlPr defaultSize="0" autoLine="0" r:id="rId20">
            <anchor moveWithCells="1" sizeWithCells="1">
              <from>
                <xdr:col>1</xdr:col>
                <xdr:colOff>2181225</xdr:colOff>
                <xdr:row>326</xdr:row>
                <xdr:rowOff>19050</xdr:rowOff>
              </from>
              <to>
                <xdr:col>2</xdr:col>
                <xdr:colOff>1238250</xdr:colOff>
                <xdr:row>326</xdr:row>
                <xdr:rowOff>304800</xdr:rowOff>
              </to>
            </anchor>
          </controlPr>
        </control>
      </mc:Choice>
      <mc:Fallback>
        <control shapeId="3143" r:id="rId19" name="ExtCard6_ChangePowerSupply"/>
      </mc:Fallback>
    </mc:AlternateContent>
    <mc:AlternateContent xmlns:mc="http://schemas.openxmlformats.org/markup-compatibility/2006">
      <mc:Choice Requires="x14">
        <control shapeId="3144" r:id="rId21" name="ExtCard7_ChangePowerSupply">
          <controlPr defaultSize="0" autoLine="0" r:id="rId22">
            <anchor moveWithCells="1" sizeWithCells="1">
              <from>
                <xdr:col>1</xdr:col>
                <xdr:colOff>2181225</xdr:colOff>
                <xdr:row>332</xdr:row>
                <xdr:rowOff>19050</xdr:rowOff>
              </from>
              <to>
                <xdr:col>2</xdr:col>
                <xdr:colOff>1238250</xdr:colOff>
                <xdr:row>332</xdr:row>
                <xdr:rowOff>304800</xdr:rowOff>
              </to>
            </anchor>
          </controlPr>
        </control>
      </mc:Choice>
      <mc:Fallback>
        <control shapeId="3144" r:id="rId21" name="ExtCard7_ChangePowerSupply"/>
      </mc:Fallback>
    </mc:AlternateContent>
    <mc:AlternateContent xmlns:mc="http://schemas.openxmlformats.org/markup-compatibility/2006">
      <mc:Choice Requires="x14">
        <control shapeId="3145" r:id="rId23" name="ExtCard8_ChangePowerSupply">
          <controlPr defaultSize="0" autoLine="0" r:id="rId24">
            <anchor moveWithCells="1" sizeWithCells="1">
              <from>
                <xdr:col>1</xdr:col>
                <xdr:colOff>2181225</xdr:colOff>
                <xdr:row>338</xdr:row>
                <xdr:rowOff>19050</xdr:rowOff>
              </from>
              <to>
                <xdr:col>2</xdr:col>
                <xdr:colOff>1238250</xdr:colOff>
                <xdr:row>338</xdr:row>
                <xdr:rowOff>304800</xdr:rowOff>
              </to>
            </anchor>
          </controlPr>
        </control>
      </mc:Choice>
      <mc:Fallback>
        <control shapeId="3145" r:id="rId23" name="ExtCard8_ChangePowerSupply"/>
      </mc:Fallback>
    </mc:AlternateContent>
    <mc:AlternateContent xmlns:mc="http://schemas.openxmlformats.org/markup-compatibility/2006">
      <mc:Choice Requires="x14">
        <control shapeId="3146" r:id="rId25" name="ExtCard9_ChangePowerSupply">
          <controlPr defaultSize="0" autoLine="0" r:id="rId26">
            <anchor moveWithCells="1" sizeWithCells="1">
              <from>
                <xdr:col>1</xdr:col>
                <xdr:colOff>2181225</xdr:colOff>
                <xdr:row>344</xdr:row>
                <xdr:rowOff>19050</xdr:rowOff>
              </from>
              <to>
                <xdr:col>2</xdr:col>
                <xdr:colOff>1238250</xdr:colOff>
                <xdr:row>344</xdr:row>
                <xdr:rowOff>304800</xdr:rowOff>
              </to>
            </anchor>
          </controlPr>
        </control>
      </mc:Choice>
      <mc:Fallback>
        <control shapeId="3146" r:id="rId25" name="ExtCard9_ChangePowerSupply"/>
      </mc:Fallback>
    </mc:AlternateContent>
    <mc:AlternateContent xmlns:mc="http://schemas.openxmlformats.org/markup-compatibility/2006">
      <mc:Choice Requires="x14">
        <control shapeId="3147" r:id="rId27" name="ExtCard10_ChangePowerSupply">
          <controlPr defaultSize="0" autoLine="0" r:id="rId28">
            <anchor moveWithCells="1" sizeWithCells="1">
              <from>
                <xdr:col>1</xdr:col>
                <xdr:colOff>2181225</xdr:colOff>
                <xdr:row>350</xdr:row>
                <xdr:rowOff>19050</xdr:rowOff>
              </from>
              <to>
                <xdr:col>2</xdr:col>
                <xdr:colOff>1238250</xdr:colOff>
                <xdr:row>350</xdr:row>
                <xdr:rowOff>304800</xdr:rowOff>
              </to>
            </anchor>
          </controlPr>
        </control>
      </mc:Choice>
      <mc:Fallback>
        <control shapeId="3147" r:id="rId27" name="ExtCard10_ChangePowerSupply"/>
      </mc:Fallback>
    </mc:AlternateContent>
    <mc:AlternateContent xmlns:mc="http://schemas.openxmlformats.org/markup-compatibility/2006">
      <mc:Choice Requires="x14">
        <control shapeId="3148" r:id="rId29" name="ExtCard11_ChangePowerSupply">
          <controlPr defaultSize="0" autoLine="0" r:id="rId30">
            <anchor moveWithCells="1" sizeWithCells="1">
              <from>
                <xdr:col>1</xdr:col>
                <xdr:colOff>2181225</xdr:colOff>
                <xdr:row>356</xdr:row>
                <xdr:rowOff>19050</xdr:rowOff>
              </from>
              <to>
                <xdr:col>2</xdr:col>
                <xdr:colOff>1238250</xdr:colOff>
                <xdr:row>356</xdr:row>
                <xdr:rowOff>304800</xdr:rowOff>
              </to>
            </anchor>
          </controlPr>
        </control>
      </mc:Choice>
      <mc:Fallback>
        <control shapeId="3148" r:id="rId29" name="ExtCard11_ChangePowerSupply"/>
      </mc:Fallback>
    </mc:AlternateContent>
    <mc:AlternateContent xmlns:mc="http://schemas.openxmlformats.org/markup-compatibility/2006">
      <mc:Choice Requires="x14">
        <control shapeId="3149" r:id="rId31" name="ExtCard12_ChangePowerSupply">
          <controlPr defaultSize="0" autoLine="0" r:id="rId32">
            <anchor moveWithCells="1" sizeWithCells="1">
              <from>
                <xdr:col>1</xdr:col>
                <xdr:colOff>2181225</xdr:colOff>
                <xdr:row>362</xdr:row>
                <xdr:rowOff>19050</xdr:rowOff>
              </from>
              <to>
                <xdr:col>2</xdr:col>
                <xdr:colOff>1238250</xdr:colOff>
                <xdr:row>362</xdr:row>
                <xdr:rowOff>304800</xdr:rowOff>
              </to>
            </anchor>
          </controlPr>
        </control>
      </mc:Choice>
      <mc:Fallback>
        <control shapeId="3149" r:id="rId31" name="ExtCard12_ChangePowerSupply"/>
      </mc:Fallback>
    </mc:AlternateContent>
    <mc:AlternateContent xmlns:mc="http://schemas.openxmlformats.org/markup-compatibility/2006">
      <mc:Choice Requires="x14">
        <control shapeId="3150" r:id="rId33" name="ExtCard13_ChangePowerSupply">
          <controlPr defaultSize="0" autoLine="0" r:id="rId34">
            <anchor moveWithCells="1" sizeWithCells="1">
              <from>
                <xdr:col>1</xdr:col>
                <xdr:colOff>2181225</xdr:colOff>
                <xdr:row>368</xdr:row>
                <xdr:rowOff>19050</xdr:rowOff>
              </from>
              <to>
                <xdr:col>2</xdr:col>
                <xdr:colOff>1238250</xdr:colOff>
                <xdr:row>368</xdr:row>
                <xdr:rowOff>304800</xdr:rowOff>
              </to>
            </anchor>
          </controlPr>
        </control>
      </mc:Choice>
      <mc:Fallback>
        <control shapeId="3150" r:id="rId33" name="ExtCard13_ChangePowerSupply"/>
      </mc:Fallback>
    </mc:AlternateContent>
    <mc:AlternateContent xmlns:mc="http://schemas.openxmlformats.org/markup-compatibility/2006">
      <mc:Choice Requires="x14">
        <control shapeId="3151" r:id="rId35" name="ExtCard14_ChangePowerSupply">
          <controlPr defaultSize="0" autoLine="0" r:id="rId36">
            <anchor moveWithCells="1" sizeWithCells="1">
              <from>
                <xdr:col>1</xdr:col>
                <xdr:colOff>2181225</xdr:colOff>
                <xdr:row>374</xdr:row>
                <xdr:rowOff>19050</xdr:rowOff>
              </from>
              <to>
                <xdr:col>2</xdr:col>
                <xdr:colOff>1238250</xdr:colOff>
                <xdr:row>374</xdr:row>
                <xdr:rowOff>304800</xdr:rowOff>
              </to>
            </anchor>
          </controlPr>
        </control>
      </mc:Choice>
      <mc:Fallback>
        <control shapeId="3151" r:id="rId35" name="ExtCard14_ChangePowerSupply"/>
      </mc:Fallback>
    </mc:AlternateContent>
    <mc:AlternateContent xmlns:mc="http://schemas.openxmlformats.org/markup-compatibility/2006">
      <mc:Choice Requires="x14">
        <control shapeId="3152" r:id="rId37" name="ExtCard15_ChangePowerSupply">
          <controlPr defaultSize="0" autoLine="0" r:id="rId38">
            <anchor moveWithCells="1" sizeWithCells="1">
              <from>
                <xdr:col>1</xdr:col>
                <xdr:colOff>2181225</xdr:colOff>
                <xdr:row>380</xdr:row>
                <xdr:rowOff>19050</xdr:rowOff>
              </from>
              <to>
                <xdr:col>2</xdr:col>
                <xdr:colOff>1238250</xdr:colOff>
                <xdr:row>380</xdr:row>
                <xdr:rowOff>304800</xdr:rowOff>
              </to>
            </anchor>
          </controlPr>
        </control>
      </mc:Choice>
      <mc:Fallback>
        <control shapeId="3152" r:id="rId37" name="ExtCard15_ChangePowerSupply"/>
      </mc:Fallback>
    </mc:AlternateContent>
    <mc:AlternateContent xmlns:mc="http://schemas.openxmlformats.org/markup-compatibility/2006">
      <mc:Choice Requires="x14">
        <control shapeId="3153" r:id="rId39" name="ExtCard16_ChangePowerSupply">
          <controlPr defaultSize="0" autoLine="0" r:id="rId40">
            <anchor moveWithCells="1" sizeWithCells="1">
              <from>
                <xdr:col>1</xdr:col>
                <xdr:colOff>2181225</xdr:colOff>
                <xdr:row>386</xdr:row>
                <xdr:rowOff>19050</xdr:rowOff>
              </from>
              <to>
                <xdr:col>2</xdr:col>
                <xdr:colOff>1238250</xdr:colOff>
                <xdr:row>386</xdr:row>
                <xdr:rowOff>304800</xdr:rowOff>
              </to>
            </anchor>
          </controlPr>
        </control>
      </mc:Choice>
      <mc:Fallback>
        <control shapeId="3153" r:id="rId39" name="ExtCard16_ChangePowerSupply"/>
      </mc:Fallback>
    </mc:AlternateContent>
    <mc:AlternateContent xmlns:mc="http://schemas.openxmlformats.org/markup-compatibility/2006">
      <mc:Choice Requires="x14">
        <control shapeId="3155" r:id="rId41" name="StationChoice">
          <controlPr defaultSize="0" autoLine="0" r:id="rId42">
            <anchor moveWithCells="1" sizeWithCells="1">
              <from>
                <xdr:col>2</xdr:col>
                <xdr:colOff>457200</xdr:colOff>
                <xdr:row>77</xdr:row>
                <xdr:rowOff>57150</xdr:rowOff>
              </from>
              <to>
                <xdr:col>4</xdr:col>
                <xdr:colOff>219075</xdr:colOff>
                <xdr:row>77</xdr:row>
                <xdr:rowOff>438150</xdr:rowOff>
              </to>
            </anchor>
          </controlPr>
        </control>
      </mc:Choice>
      <mc:Fallback>
        <control shapeId="3155" r:id="rId41" name="StationChoice"/>
      </mc:Fallback>
    </mc:AlternateContent>
    <mc:AlternateContent xmlns:mc="http://schemas.openxmlformats.org/markup-compatibility/2006">
      <mc:Choice Requires="x14">
        <control shapeId="3156" r:id="rId43" name="PanelVariant">
          <controlPr defaultSize="0" autoLine="0" r:id="rId42">
            <anchor moveWithCells="1" sizeWithCells="1">
              <from>
                <xdr:col>2</xdr:col>
                <xdr:colOff>457200</xdr:colOff>
                <xdr:row>78</xdr:row>
                <xdr:rowOff>66675</xdr:rowOff>
              </from>
              <to>
                <xdr:col>4</xdr:col>
                <xdr:colOff>219075</xdr:colOff>
                <xdr:row>78</xdr:row>
                <xdr:rowOff>447675</xdr:rowOff>
              </to>
            </anchor>
          </controlPr>
        </control>
      </mc:Choice>
      <mc:Fallback>
        <control shapeId="3156" r:id="rId43" name="PanelVariant"/>
      </mc:Fallback>
    </mc:AlternateContent>
    <mc:AlternateContent xmlns:mc="http://schemas.openxmlformats.org/markup-compatibility/2006">
      <mc:Choice Requires="x14">
        <control shapeId="3158" r:id="rId44" name="NetworkCommAddOn_ChangePS">
          <controlPr defaultSize="0" autoLine="0" r:id="rId45">
            <anchor moveWithCells="1" sizeWithCells="1">
              <from>
                <xdr:col>1</xdr:col>
                <xdr:colOff>504825</xdr:colOff>
                <xdr:row>238</xdr:row>
                <xdr:rowOff>57150</xdr:rowOff>
              </from>
              <to>
                <xdr:col>1</xdr:col>
                <xdr:colOff>2409825</xdr:colOff>
                <xdr:row>238</xdr:row>
                <xdr:rowOff>409575</xdr:rowOff>
              </to>
            </anchor>
          </controlPr>
        </control>
      </mc:Choice>
      <mc:Fallback>
        <control shapeId="3158" r:id="rId44" name="NetworkCommAddOn_ChangePS"/>
      </mc:Fallback>
    </mc:AlternateContent>
    <mc:AlternateContent xmlns:mc="http://schemas.openxmlformats.org/markup-compatibility/2006">
      <mc:Choice Requires="x14">
        <control shapeId="1099941" r:id="rId46" name="AddExtSectors">
          <controlPr defaultSize="0" autoLine="0" r:id="rId47">
            <anchor moveWithCells="1" sizeWithCells="1">
              <from>
                <xdr:col>6</xdr:col>
                <xdr:colOff>0</xdr:colOff>
                <xdr:row>98</xdr:row>
                <xdr:rowOff>76200</xdr:rowOff>
              </from>
              <to>
                <xdr:col>9</xdr:col>
                <xdr:colOff>257175</xdr:colOff>
                <xdr:row>98</xdr:row>
                <xdr:rowOff>523875</xdr:rowOff>
              </to>
            </anchor>
          </controlPr>
        </control>
      </mc:Choice>
      <mc:Fallback>
        <control shapeId="1099941" r:id="rId46" name="AddExtSectors"/>
      </mc:Fallback>
    </mc:AlternateContent>
    <mc:AlternateContent xmlns:mc="http://schemas.openxmlformats.org/markup-compatibility/2006">
      <mc:Choice Requires="x14">
        <control shapeId="1099942" r:id="rId48" name="RemoveExtSectors">
          <controlPr defaultSize="0" autoLine="0" r:id="rId49">
            <anchor moveWithCells="1" sizeWithCells="1">
              <from>
                <xdr:col>9</xdr:col>
                <xdr:colOff>495300</xdr:colOff>
                <xdr:row>98</xdr:row>
                <xdr:rowOff>76200</xdr:rowOff>
              </from>
              <to>
                <xdr:col>9</xdr:col>
                <xdr:colOff>3028950</xdr:colOff>
                <xdr:row>98</xdr:row>
                <xdr:rowOff>523875</xdr:rowOff>
              </to>
            </anchor>
          </controlPr>
        </control>
      </mc:Choice>
      <mc:Fallback>
        <control shapeId="1099942" r:id="rId48" name="RemoveExtSectors"/>
      </mc:Fallback>
    </mc:AlternateContent>
    <mc:AlternateContent xmlns:mc="http://schemas.openxmlformats.org/markup-compatibility/2006">
      <mc:Choice Requires="x14">
        <control shapeId="1099943" r:id="rId50" name="AddOpUnit_FT2040">
          <controlPr defaultSize="0" autoLine="0" r:id="rId51">
            <anchor moveWithCells="1" sizeWithCells="1">
              <from>
                <xdr:col>6</xdr:col>
                <xdr:colOff>9525</xdr:colOff>
                <xdr:row>94</xdr:row>
                <xdr:rowOff>66675</xdr:rowOff>
              </from>
              <to>
                <xdr:col>9</xdr:col>
                <xdr:colOff>266700</xdr:colOff>
                <xdr:row>94</xdr:row>
                <xdr:rowOff>514350</xdr:rowOff>
              </to>
            </anchor>
          </controlPr>
        </control>
      </mc:Choice>
      <mc:Fallback>
        <control shapeId="1099943" r:id="rId50" name="AddOpUnit_FT2040"/>
      </mc:Fallback>
    </mc:AlternateContent>
    <mc:AlternateContent xmlns:mc="http://schemas.openxmlformats.org/markup-compatibility/2006">
      <mc:Choice Requires="x14">
        <control shapeId="1099944" r:id="rId52" name="RemoveOpUnit">
          <controlPr defaultSize="0" autoLine="0" r:id="rId53">
            <anchor moveWithCells="1" sizeWithCells="1">
              <from>
                <xdr:col>9</xdr:col>
                <xdr:colOff>504825</xdr:colOff>
                <xdr:row>94</xdr:row>
                <xdr:rowOff>66675</xdr:rowOff>
              </from>
              <to>
                <xdr:col>9</xdr:col>
                <xdr:colOff>3038475</xdr:colOff>
                <xdr:row>94</xdr:row>
                <xdr:rowOff>514350</xdr:rowOff>
              </to>
            </anchor>
          </controlPr>
        </control>
      </mc:Choice>
      <mc:Fallback>
        <control shapeId="1099944" r:id="rId52" name="RemoveOpUnit"/>
      </mc:Fallback>
    </mc:AlternateContent>
    <mc:AlternateContent xmlns:mc="http://schemas.openxmlformats.org/markup-compatibility/2006">
      <mc:Choice Requires="x14">
        <control shapeId="1099945" r:id="rId54" name="AddCardCage5slots">
          <controlPr defaultSize="0" autoLine="0" r:id="rId55">
            <anchor moveWithCells="1" sizeWithCells="1">
              <from>
                <xdr:col>6</xdr:col>
                <xdr:colOff>0</xdr:colOff>
                <xdr:row>102</xdr:row>
                <xdr:rowOff>76200</xdr:rowOff>
              </from>
              <to>
                <xdr:col>9</xdr:col>
                <xdr:colOff>257175</xdr:colOff>
                <xdr:row>102</xdr:row>
                <xdr:rowOff>523875</xdr:rowOff>
              </to>
            </anchor>
          </controlPr>
        </control>
      </mc:Choice>
      <mc:Fallback>
        <control shapeId="1099945" r:id="rId54" name="AddCardCage5slots"/>
      </mc:Fallback>
    </mc:AlternateContent>
    <mc:AlternateContent xmlns:mc="http://schemas.openxmlformats.org/markup-compatibility/2006">
      <mc:Choice Requires="x14">
        <control shapeId="1099946" r:id="rId56" name="RemoveCardCage5slots">
          <controlPr defaultSize="0" autoLine="0" r:id="rId57">
            <anchor moveWithCells="1" sizeWithCells="1">
              <from>
                <xdr:col>9</xdr:col>
                <xdr:colOff>495300</xdr:colOff>
                <xdr:row>102</xdr:row>
                <xdr:rowOff>76200</xdr:rowOff>
              </from>
              <to>
                <xdr:col>9</xdr:col>
                <xdr:colOff>3028950</xdr:colOff>
                <xdr:row>102</xdr:row>
                <xdr:rowOff>523875</xdr:rowOff>
              </to>
            </anchor>
          </controlPr>
        </control>
      </mc:Choice>
      <mc:Fallback>
        <control shapeId="1099946" r:id="rId56" name="RemoveCardCage5slots"/>
      </mc:Fallback>
    </mc:AlternateContent>
    <mc:AlternateContent xmlns:mc="http://schemas.openxmlformats.org/markup-compatibility/2006">
      <mc:Choice Requires="x14">
        <control shapeId="1099947" r:id="rId58" name="PS1ChangeHousingOtherSettings">
          <controlPr defaultSize="0" autoLine="0" r:id="rId59">
            <anchor moveWithCells="1" sizeWithCells="1">
              <from>
                <xdr:col>7</xdr:col>
                <xdr:colOff>38100</xdr:colOff>
                <xdr:row>461</xdr:row>
                <xdr:rowOff>28575</xdr:rowOff>
              </from>
              <to>
                <xdr:col>8</xdr:col>
                <xdr:colOff>676275</xdr:colOff>
                <xdr:row>461</xdr:row>
                <xdr:rowOff>342900</xdr:rowOff>
              </to>
            </anchor>
          </controlPr>
        </control>
      </mc:Choice>
      <mc:Fallback>
        <control shapeId="1099947" r:id="rId58" name="PS1ChangeHousingOtherSettings"/>
      </mc:Fallback>
    </mc:AlternateContent>
    <mc:AlternateContent xmlns:mc="http://schemas.openxmlformats.org/markup-compatibility/2006">
      <mc:Choice Requires="x14">
        <control shapeId="1099952" r:id="rId60" name="PS1ChangePSotherSettings">
          <controlPr defaultSize="0" autoLine="0" r:id="rId61">
            <anchor moveWithCells="1" sizeWithCells="1">
              <from>
                <xdr:col>7</xdr:col>
                <xdr:colOff>47625</xdr:colOff>
                <xdr:row>464</xdr:row>
                <xdr:rowOff>28575</xdr:rowOff>
              </from>
              <to>
                <xdr:col>8</xdr:col>
                <xdr:colOff>685800</xdr:colOff>
                <xdr:row>464</xdr:row>
                <xdr:rowOff>342900</xdr:rowOff>
              </to>
            </anchor>
          </controlPr>
        </control>
      </mc:Choice>
      <mc:Fallback>
        <control shapeId="1099952" r:id="rId60" name="PS1ChangePSotherSettings"/>
      </mc:Fallback>
    </mc:AlternateContent>
    <mc:AlternateContent xmlns:mc="http://schemas.openxmlformats.org/markup-compatibility/2006">
      <mc:Choice Requires="x14">
        <control shapeId="1099953" r:id="rId62" name="PS1ChooseBattery">
          <controlPr defaultSize="0" autoLine="0" autoPict="0" r:id="rId63">
            <anchor moveWithCells="1" sizeWithCells="1">
              <from>
                <xdr:col>5</xdr:col>
                <xdr:colOff>38100</xdr:colOff>
                <xdr:row>470</xdr:row>
                <xdr:rowOff>38100</xdr:rowOff>
              </from>
              <to>
                <xdr:col>6</xdr:col>
                <xdr:colOff>676275</xdr:colOff>
                <xdr:row>470</xdr:row>
                <xdr:rowOff>352425</xdr:rowOff>
              </to>
            </anchor>
          </controlPr>
        </control>
      </mc:Choice>
      <mc:Fallback>
        <control shapeId="1099953" r:id="rId62" name="PS1ChooseBattery"/>
      </mc:Fallback>
    </mc:AlternateContent>
    <mc:AlternateContent xmlns:mc="http://schemas.openxmlformats.org/markup-compatibility/2006">
      <mc:Choice Requires="x14">
        <control shapeId="1099954" r:id="rId64" name="PS1ChooseBatteryOtherSettings">
          <controlPr defaultSize="0" autoLine="0" r:id="rId65">
            <anchor moveWithCells="1" sizeWithCells="1">
              <from>
                <xdr:col>7</xdr:col>
                <xdr:colOff>47625</xdr:colOff>
                <xdr:row>470</xdr:row>
                <xdr:rowOff>38100</xdr:rowOff>
              </from>
              <to>
                <xdr:col>8</xdr:col>
                <xdr:colOff>685800</xdr:colOff>
                <xdr:row>470</xdr:row>
                <xdr:rowOff>352425</xdr:rowOff>
              </to>
            </anchor>
          </controlPr>
        </control>
      </mc:Choice>
      <mc:Fallback>
        <control shapeId="1099954" r:id="rId64" name="PS1ChooseBatteryOtherSettings"/>
      </mc:Fallback>
    </mc:AlternateContent>
    <mc:AlternateContent xmlns:mc="http://schemas.openxmlformats.org/markup-compatibility/2006">
      <mc:Choice Requires="x14">
        <control shapeId="1099955" r:id="rId66" name="PS1ChangePowerSupply">
          <controlPr defaultSize="0" autoLine="0" r:id="rId67">
            <anchor moveWithCells="1" sizeWithCells="1">
              <from>
                <xdr:col>5</xdr:col>
                <xdr:colOff>38100</xdr:colOff>
                <xdr:row>464</xdr:row>
                <xdr:rowOff>28575</xdr:rowOff>
              </from>
              <to>
                <xdr:col>6</xdr:col>
                <xdr:colOff>676275</xdr:colOff>
                <xdr:row>464</xdr:row>
                <xdr:rowOff>342900</xdr:rowOff>
              </to>
            </anchor>
          </controlPr>
        </control>
      </mc:Choice>
      <mc:Fallback>
        <control shapeId="1099955" r:id="rId66" name="PS1ChangePowerSupply"/>
      </mc:Fallback>
    </mc:AlternateContent>
    <mc:AlternateContent xmlns:mc="http://schemas.openxmlformats.org/markup-compatibility/2006">
      <mc:Choice Requires="x14">
        <control shapeId="1099957" r:id="rId68" name="PS2ChangeHousingOtherSettings">
          <controlPr defaultSize="0" autoLine="0" r:id="rId69">
            <anchor moveWithCells="1" sizeWithCells="1">
              <from>
                <xdr:col>7</xdr:col>
                <xdr:colOff>38100</xdr:colOff>
                <xdr:row>520</xdr:row>
                <xdr:rowOff>28575</xdr:rowOff>
              </from>
              <to>
                <xdr:col>8</xdr:col>
                <xdr:colOff>676275</xdr:colOff>
                <xdr:row>520</xdr:row>
                <xdr:rowOff>342900</xdr:rowOff>
              </to>
            </anchor>
          </controlPr>
        </control>
      </mc:Choice>
      <mc:Fallback>
        <control shapeId="1099957" r:id="rId68" name="PS2ChangeHousingOtherSettings"/>
      </mc:Fallback>
    </mc:AlternateContent>
    <mc:AlternateContent xmlns:mc="http://schemas.openxmlformats.org/markup-compatibility/2006">
      <mc:Choice Requires="x14">
        <control shapeId="1099958" r:id="rId70" name="PS2ChangePSotherSettings">
          <controlPr defaultSize="0" autoLine="0" r:id="rId71">
            <anchor moveWithCells="1" sizeWithCells="1">
              <from>
                <xdr:col>7</xdr:col>
                <xdr:colOff>47625</xdr:colOff>
                <xdr:row>523</xdr:row>
                <xdr:rowOff>38100</xdr:rowOff>
              </from>
              <to>
                <xdr:col>8</xdr:col>
                <xdr:colOff>685800</xdr:colOff>
                <xdr:row>523</xdr:row>
                <xdr:rowOff>352425</xdr:rowOff>
              </to>
            </anchor>
          </controlPr>
        </control>
      </mc:Choice>
      <mc:Fallback>
        <control shapeId="1099958" r:id="rId70" name="PS2ChangePSotherSettings"/>
      </mc:Fallback>
    </mc:AlternateContent>
    <mc:AlternateContent xmlns:mc="http://schemas.openxmlformats.org/markup-compatibility/2006">
      <mc:Choice Requires="x14">
        <control shapeId="1099959" r:id="rId72" name="PS2ChooseBattery">
          <controlPr defaultSize="0" autoLine="0" r:id="rId73">
            <anchor moveWithCells="1" sizeWithCells="1">
              <from>
                <xdr:col>5</xdr:col>
                <xdr:colOff>38100</xdr:colOff>
                <xdr:row>529</xdr:row>
                <xdr:rowOff>38100</xdr:rowOff>
              </from>
              <to>
                <xdr:col>6</xdr:col>
                <xdr:colOff>676275</xdr:colOff>
                <xdr:row>529</xdr:row>
                <xdr:rowOff>352425</xdr:rowOff>
              </to>
            </anchor>
          </controlPr>
        </control>
      </mc:Choice>
      <mc:Fallback>
        <control shapeId="1099959" r:id="rId72" name="PS2ChooseBattery"/>
      </mc:Fallback>
    </mc:AlternateContent>
    <mc:AlternateContent xmlns:mc="http://schemas.openxmlformats.org/markup-compatibility/2006">
      <mc:Choice Requires="x14">
        <control shapeId="1099960" r:id="rId74" name="PS2ChooseBatteryOtherSettings">
          <controlPr defaultSize="0" autoLine="0" r:id="rId75">
            <anchor moveWithCells="1" sizeWithCells="1">
              <from>
                <xdr:col>7</xdr:col>
                <xdr:colOff>47625</xdr:colOff>
                <xdr:row>529</xdr:row>
                <xdr:rowOff>38100</xdr:rowOff>
              </from>
              <to>
                <xdr:col>8</xdr:col>
                <xdr:colOff>685800</xdr:colOff>
                <xdr:row>529</xdr:row>
                <xdr:rowOff>352425</xdr:rowOff>
              </to>
            </anchor>
          </controlPr>
        </control>
      </mc:Choice>
      <mc:Fallback>
        <control shapeId="1099960" r:id="rId74" name="PS2ChooseBatteryOtherSettings"/>
      </mc:Fallback>
    </mc:AlternateContent>
    <mc:AlternateContent xmlns:mc="http://schemas.openxmlformats.org/markup-compatibility/2006">
      <mc:Choice Requires="x14">
        <control shapeId="1099961" r:id="rId76" name="PS2ChangePowerSupply">
          <controlPr defaultSize="0" autoLine="0" r:id="rId77">
            <anchor moveWithCells="1" sizeWithCells="1">
              <from>
                <xdr:col>5</xdr:col>
                <xdr:colOff>47625</xdr:colOff>
                <xdr:row>523</xdr:row>
                <xdr:rowOff>38100</xdr:rowOff>
              </from>
              <to>
                <xdr:col>6</xdr:col>
                <xdr:colOff>685800</xdr:colOff>
                <xdr:row>523</xdr:row>
                <xdr:rowOff>352425</xdr:rowOff>
              </to>
            </anchor>
          </controlPr>
        </control>
      </mc:Choice>
      <mc:Fallback>
        <control shapeId="1099961" r:id="rId76" name="PS2ChangePowerSupply"/>
      </mc:Fallback>
    </mc:AlternateContent>
    <mc:AlternateContent xmlns:mc="http://schemas.openxmlformats.org/markup-compatibility/2006">
      <mc:Choice Requires="x14">
        <control shapeId="1099962" r:id="rId78" name="Calculate_1">
          <controlPr defaultSize="0" autoLine="0" autoPict="0" r:id="rId79">
            <anchor moveWithCells="1" sizeWithCells="1">
              <from>
                <xdr:col>1</xdr:col>
                <xdr:colOff>914400</xdr:colOff>
                <xdr:row>75</xdr:row>
                <xdr:rowOff>38100</xdr:rowOff>
              </from>
              <to>
                <xdr:col>9</xdr:col>
                <xdr:colOff>2619375</xdr:colOff>
                <xdr:row>75</xdr:row>
                <xdr:rowOff>542925</xdr:rowOff>
              </to>
            </anchor>
          </controlPr>
        </control>
      </mc:Choice>
      <mc:Fallback>
        <control shapeId="1099962" r:id="rId78" name="Calculate_1"/>
      </mc:Fallback>
    </mc:AlternateContent>
    <mc:AlternateContent xmlns:mc="http://schemas.openxmlformats.org/markup-compatibility/2006">
      <mc:Choice Requires="x14">
        <control shapeId="1099963" r:id="rId80" name="Calculate_2">
          <controlPr defaultSize="0" autoLine="0" r:id="rId81">
            <anchor moveWithCells="1" sizeWithCells="1">
              <from>
                <xdr:col>1</xdr:col>
                <xdr:colOff>971550</xdr:colOff>
                <xdr:row>610</xdr:row>
                <xdr:rowOff>66675</xdr:rowOff>
              </from>
              <to>
                <xdr:col>9</xdr:col>
                <xdr:colOff>2676525</xdr:colOff>
                <xdr:row>613</xdr:row>
                <xdr:rowOff>85725</xdr:rowOff>
              </to>
            </anchor>
          </controlPr>
        </control>
      </mc:Choice>
      <mc:Fallback>
        <control shapeId="1099963" r:id="rId80" name="Calculate_2"/>
      </mc:Fallback>
    </mc:AlternateContent>
    <mc:AlternateContent xmlns:mc="http://schemas.openxmlformats.org/markup-compatibility/2006">
      <mc:Choice Requires="x14">
        <control shapeId="1099964" r:id="rId82" name="AddOpUnit_FT2080">
          <controlPr defaultSize="0" autoLine="0" r:id="rId83">
            <anchor moveWithCells="1" sizeWithCells="1">
              <from>
                <xdr:col>2</xdr:col>
                <xdr:colOff>1571625</xdr:colOff>
                <xdr:row>94</xdr:row>
                <xdr:rowOff>66675</xdr:rowOff>
              </from>
              <to>
                <xdr:col>5</xdr:col>
                <xdr:colOff>619125</xdr:colOff>
                <xdr:row>94</xdr:row>
                <xdr:rowOff>514350</xdr:rowOff>
              </to>
            </anchor>
          </controlPr>
        </control>
      </mc:Choice>
      <mc:Fallback>
        <control shapeId="1099964" r:id="rId82" name="AddOpUnit_FT2080"/>
      </mc:Fallback>
    </mc:AlternateContent>
    <mc:AlternateContent xmlns:mc="http://schemas.openxmlformats.org/markup-compatibility/2006">
      <mc:Choice Requires="x14">
        <control shapeId="1099965" r:id="rId84" name="ExtCard1_ChangeModuleBus">
          <controlPr defaultSize="0" autoLine="0" r:id="rId85">
            <anchor moveWithCells="1" sizeWithCells="1">
              <from>
                <xdr:col>9</xdr:col>
                <xdr:colOff>1676400</xdr:colOff>
                <xdr:row>296</xdr:row>
                <xdr:rowOff>19050</xdr:rowOff>
              </from>
              <to>
                <xdr:col>9</xdr:col>
                <xdr:colOff>3581400</xdr:colOff>
                <xdr:row>296</xdr:row>
                <xdr:rowOff>304800</xdr:rowOff>
              </to>
            </anchor>
          </controlPr>
        </control>
      </mc:Choice>
      <mc:Fallback>
        <control shapeId="1099965" r:id="rId84" name="ExtCard1_ChangeModuleBus"/>
      </mc:Fallback>
    </mc:AlternateContent>
    <mc:AlternateContent xmlns:mc="http://schemas.openxmlformats.org/markup-compatibility/2006">
      <mc:Choice Requires="x14">
        <control shapeId="1099966" r:id="rId86" name="ExtCard9_ChangeModuleBus">
          <controlPr defaultSize="0" autoLine="0" r:id="rId87">
            <anchor moveWithCells="1" sizeWithCells="1">
              <from>
                <xdr:col>9</xdr:col>
                <xdr:colOff>1676400</xdr:colOff>
                <xdr:row>344</xdr:row>
                <xdr:rowOff>19050</xdr:rowOff>
              </from>
              <to>
                <xdr:col>9</xdr:col>
                <xdr:colOff>3581400</xdr:colOff>
                <xdr:row>344</xdr:row>
                <xdr:rowOff>304800</xdr:rowOff>
              </to>
            </anchor>
          </controlPr>
        </control>
      </mc:Choice>
      <mc:Fallback>
        <control shapeId="1099966" r:id="rId86" name="ExtCard9_ChangeModuleBus"/>
      </mc:Fallback>
    </mc:AlternateContent>
    <mc:AlternateContent xmlns:mc="http://schemas.openxmlformats.org/markup-compatibility/2006">
      <mc:Choice Requires="x14">
        <control shapeId="1099967" r:id="rId88" name="ExtCard8_ChangeModuleBus">
          <controlPr defaultSize="0" autoLine="0" r:id="rId89">
            <anchor moveWithCells="1" sizeWithCells="1">
              <from>
                <xdr:col>9</xdr:col>
                <xdr:colOff>1676400</xdr:colOff>
                <xdr:row>338</xdr:row>
                <xdr:rowOff>19050</xdr:rowOff>
              </from>
              <to>
                <xdr:col>9</xdr:col>
                <xdr:colOff>3581400</xdr:colOff>
                <xdr:row>338</xdr:row>
                <xdr:rowOff>304800</xdr:rowOff>
              </to>
            </anchor>
          </controlPr>
        </control>
      </mc:Choice>
      <mc:Fallback>
        <control shapeId="1099967" r:id="rId88" name="ExtCard8_ChangeModuleBus"/>
      </mc:Fallback>
    </mc:AlternateContent>
    <mc:AlternateContent xmlns:mc="http://schemas.openxmlformats.org/markup-compatibility/2006">
      <mc:Choice Requires="x14">
        <control shapeId="1099968" r:id="rId90" name="ExtCard7_ChangeModuleBus">
          <controlPr defaultSize="0" autoLine="0" r:id="rId91">
            <anchor moveWithCells="1" sizeWithCells="1">
              <from>
                <xdr:col>9</xdr:col>
                <xdr:colOff>1676400</xdr:colOff>
                <xdr:row>332</xdr:row>
                <xdr:rowOff>19050</xdr:rowOff>
              </from>
              <to>
                <xdr:col>9</xdr:col>
                <xdr:colOff>3581400</xdr:colOff>
                <xdr:row>332</xdr:row>
                <xdr:rowOff>304800</xdr:rowOff>
              </to>
            </anchor>
          </controlPr>
        </control>
      </mc:Choice>
      <mc:Fallback>
        <control shapeId="1099968" r:id="rId90" name="ExtCard7_ChangeModuleBus"/>
      </mc:Fallback>
    </mc:AlternateContent>
    <mc:AlternateContent xmlns:mc="http://schemas.openxmlformats.org/markup-compatibility/2006">
      <mc:Choice Requires="x14">
        <control shapeId="1099969" r:id="rId92" name="ExtCard6_ChangeModuleBus">
          <controlPr defaultSize="0" autoLine="0" r:id="rId93">
            <anchor moveWithCells="1" sizeWithCells="1">
              <from>
                <xdr:col>9</xdr:col>
                <xdr:colOff>1676400</xdr:colOff>
                <xdr:row>326</xdr:row>
                <xdr:rowOff>19050</xdr:rowOff>
              </from>
              <to>
                <xdr:col>9</xdr:col>
                <xdr:colOff>3581400</xdr:colOff>
                <xdr:row>326</xdr:row>
                <xdr:rowOff>304800</xdr:rowOff>
              </to>
            </anchor>
          </controlPr>
        </control>
      </mc:Choice>
      <mc:Fallback>
        <control shapeId="1099969" r:id="rId92" name="ExtCard6_ChangeModuleBus"/>
      </mc:Fallback>
    </mc:AlternateContent>
    <mc:AlternateContent xmlns:mc="http://schemas.openxmlformats.org/markup-compatibility/2006">
      <mc:Choice Requires="x14">
        <control shapeId="1099970" r:id="rId94" name="ExtCard5_ChangeModuleBus">
          <controlPr defaultSize="0" autoLine="0" r:id="rId95">
            <anchor moveWithCells="1" sizeWithCells="1">
              <from>
                <xdr:col>9</xdr:col>
                <xdr:colOff>1676400</xdr:colOff>
                <xdr:row>320</xdr:row>
                <xdr:rowOff>19050</xdr:rowOff>
              </from>
              <to>
                <xdr:col>9</xdr:col>
                <xdr:colOff>3581400</xdr:colOff>
                <xdr:row>320</xdr:row>
                <xdr:rowOff>304800</xdr:rowOff>
              </to>
            </anchor>
          </controlPr>
        </control>
      </mc:Choice>
      <mc:Fallback>
        <control shapeId="1099970" r:id="rId94" name="ExtCard5_ChangeModuleBus"/>
      </mc:Fallback>
    </mc:AlternateContent>
    <mc:AlternateContent xmlns:mc="http://schemas.openxmlformats.org/markup-compatibility/2006">
      <mc:Choice Requires="x14">
        <control shapeId="1099971" r:id="rId96" name="ExtCard2_ChangeModuleBus">
          <controlPr defaultSize="0" autoLine="0" r:id="rId97">
            <anchor moveWithCells="1" sizeWithCells="1">
              <from>
                <xdr:col>9</xdr:col>
                <xdr:colOff>1676400</xdr:colOff>
                <xdr:row>302</xdr:row>
                <xdr:rowOff>19050</xdr:rowOff>
              </from>
              <to>
                <xdr:col>9</xdr:col>
                <xdr:colOff>3581400</xdr:colOff>
                <xdr:row>302</xdr:row>
                <xdr:rowOff>304800</xdr:rowOff>
              </to>
            </anchor>
          </controlPr>
        </control>
      </mc:Choice>
      <mc:Fallback>
        <control shapeId="1099971" r:id="rId96" name="ExtCard2_ChangeModuleBus"/>
      </mc:Fallback>
    </mc:AlternateContent>
    <mc:AlternateContent xmlns:mc="http://schemas.openxmlformats.org/markup-compatibility/2006">
      <mc:Choice Requires="x14">
        <control shapeId="1099972" r:id="rId98" name="ExtCard3_ChangeModuleBus">
          <controlPr defaultSize="0" autoLine="0" r:id="rId99">
            <anchor moveWithCells="1" sizeWithCells="1">
              <from>
                <xdr:col>9</xdr:col>
                <xdr:colOff>1676400</xdr:colOff>
                <xdr:row>308</xdr:row>
                <xdr:rowOff>19050</xdr:rowOff>
              </from>
              <to>
                <xdr:col>9</xdr:col>
                <xdr:colOff>3581400</xdr:colOff>
                <xdr:row>308</xdr:row>
                <xdr:rowOff>304800</xdr:rowOff>
              </to>
            </anchor>
          </controlPr>
        </control>
      </mc:Choice>
      <mc:Fallback>
        <control shapeId="1099972" r:id="rId98" name="ExtCard3_ChangeModuleBus"/>
      </mc:Fallback>
    </mc:AlternateContent>
    <mc:AlternateContent xmlns:mc="http://schemas.openxmlformats.org/markup-compatibility/2006">
      <mc:Choice Requires="x14">
        <control shapeId="1099973" r:id="rId100" name="ExtCard4_ChangeModuleBus">
          <controlPr defaultSize="0" autoLine="0" r:id="rId101">
            <anchor moveWithCells="1" sizeWithCells="1">
              <from>
                <xdr:col>9</xdr:col>
                <xdr:colOff>1676400</xdr:colOff>
                <xdr:row>314</xdr:row>
                <xdr:rowOff>19050</xdr:rowOff>
              </from>
              <to>
                <xdr:col>9</xdr:col>
                <xdr:colOff>3581400</xdr:colOff>
                <xdr:row>314</xdr:row>
                <xdr:rowOff>304800</xdr:rowOff>
              </to>
            </anchor>
          </controlPr>
        </control>
      </mc:Choice>
      <mc:Fallback>
        <control shapeId="1099973" r:id="rId100" name="ExtCard4_ChangeModuleBus"/>
      </mc:Fallback>
    </mc:AlternateContent>
    <mc:AlternateContent xmlns:mc="http://schemas.openxmlformats.org/markup-compatibility/2006">
      <mc:Choice Requires="x14">
        <control shapeId="1099974" r:id="rId102" name="ExtCard12_ChangeModuleBus">
          <controlPr defaultSize="0" autoLine="0" r:id="rId103">
            <anchor moveWithCells="1" sizeWithCells="1">
              <from>
                <xdr:col>9</xdr:col>
                <xdr:colOff>1676400</xdr:colOff>
                <xdr:row>362</xdr:row>
                <xdr:rowOff>19050</xdr:rowOff>
              </from>
              <to>
                <xdr:col>9</xdr:col>
                <xdr:colOff>3581400</xdr:colOff>
                <xdr:row>362</xdr:row>
                <xdr:rowOff>304800</xdr:rowOff>
              </to>
            </anchor>
          </controlPr>
        </control>
      </mc:Choice>
      <mc:Fallback>
        <control shapeId="1099974" r:id="rId102" name="ExtCard12_ChangeModuleBus"/>
      </mc:Fallback>
    </mc:AlternateContent>
    <mc:AlternateContent xmlns:mc="http://schemas.openxmlformats.org/markup-compatibility/2006">
      <mc:Choice Requires="x14">
        <control shapeId="1099975" r:id="rId104" name="ExtCard11_ChangeModuleBus">
          <controlPr defaultSize="0" autoLine="0" r:id="rId105">
            <anchor moveWithCells="1" sizeWithCells="1">
              <from>
                <xdr:col>9</xdr:col>
                <xdr:colOff>1676400</xdr:colOff>
                <xdr:row>356</xdr:row>
                <xdr:rowOff>19050</xdr:rowOff>
              </from>
              <to>
                <xdr:col>9</xdr:col>
                <xdr:colOff>3581400</xdr:colOff>
                <xdr:row>356</xdr:row>
                <xdr:rowOff>304800</xdr:rowOff>
              </to>
            </anchor>
          </controlPr>
        </control>
      </mc:Choice>
      <mc:Fallback>
        <control shapeId="1099975" r:id="rId104" name="ExtCard11_ChangeModuleBus"/>
      </mc:Fallback>
    </mc:AlternateContent>
    <mc:AlternateContent xmlns:mc="http://schemas.openxmlformats.org/markup-compatibility/2006">
      <mc:Choice Requires="x14">
        <control shapeId="1099976" r:id="rId106" name="ExtCard10_ChangeModuleBus">
          <controlPr defaultSize="0" autoLine="0" r:id="rId107">
            <anchor moveWithCells="1" sizeWithCells="1">
              <from>
                <xdr:col>9</xdr:col>
                <xdr:colOff>1676400</xdr:colOff>
                <xdr:row>350</xdr:row>
                <xdr:rowOff>19050</xdr:rowOff>
              </from>
              <to>
                <xdr:col>9</xdr:col>
                <xdr:colOff>3581400</xdr:colOff>
                <xdr:row>350</xdr:row>
                <xdr:rowOff>304800</xdr:rowOff>
              </to>
            </anchor>
          </controlPr>
        </control>
      </mc:Choice>
      <mc:Fallback>
        <control shapeId="1099976" r:id="rId106" name="ExtCard10_ChangeModuleBus"/>
      </mc:Fallback>
    </mc:AlternateContent>
    <mc:AlternateContent xmlns:mc="http://schemas.openxmlformats.org/markup-compatibility/2006">
      <mc:Choice Requires="x14">
        <control shapeId="1099977" r:id="rId108" name="ExtCard15_ChangeModuleBus">
          <controlPr defaultSize="0" autoLine="0" r:id="rId109">
            <anchor moveWithCells="1" sizeWithCells="1">
              <from>
                <xdr:col>9</xdr:col>
                <xdr:colOff>1676400</xdr:colOff>
                <xdr:row>380</xdr:row>
                <xdr:rowOff>19050</xdr:rowOff>
              </from>
              <to>
                <xdr:col>9</xdr:col>
                <xdr:colOff>3581400</xdr:colOff>
                <xdr:row>380</xdr:row>
                <xdr:rowOff>304800</xdr:rowOff>
              </to>
            </anchor>
          </controlPr>
        </control>
      </mc:Choice>
      <mc:Fallback>
        <control shapeId="1099977" r:id="rId108" name="ExtCard15_ChangeModuleBus"/>
      </mc:Fallback>
    </mc:AlternateContent>
    <mc:AlternateContent xmlns:mc="http://schemas.openxmlformats.org/markup-compatibility/2006">
      <mc:Choice Requires="x14">
        <control shapeId="1099978" r:id="rId110" name="ExtCard13_ChangeModuleBus">
          <controlPr defaultSize="0" autoLine="0" r:id="rId111">
            <anchor moveWithCells="1" sizeWithCells="1">
              <from>
                <xdr:col>9</xdr:col>
                <xdr:colOff>1676400</xdr:colOff>
                <xdr:row>368</xdr:row>
                <xdr:rowOff>19050</xdr:rowOff>
              </from>
              <to>
                <xdr:col>9</xdr:col>
                <xdr:colOff>3581400</xdr:colOff>
                <xdr:row>368</xdr:row>
                <xdr:rowOff>304800</xdr:rowOff>
              </to>
            </anchor>
          </controlPr>
        </control>
      </mc:Choice>
      <mc:Fallback>
        <control shapeId="1099978" r:id="rId110" name="ExtCard13_ChangeModuleBus"/>
      </mc:Fallback>
    </mc:AlternateContent>
    <mc:AlternateContent xmlns:mc="http://schemas.openxmlformats.org/markup-compatibility/2006">
      <mc:Choice Requires="x14">
        <control shapeId="1099979" r:id="rId112" name="ExtCard14_ChangeModuleBus">
          <controlPr defaultSize="0" autoLine="0" r:id="rId113">
            <anchor moveWithCells="1" sizeWithCells="1">
              <from>
                <xdr:col>9</xdr:col>
                <xdr:colOff>1676400</xdr:colOff>
                <xdr:row>374</xdr:row>
                <xdr:rowOff>19050</xdr:rowOff>
              </from>
              <to>
                <xdr:col>9</xdr:col>
                <xdr:colOff>3581400</xdr:colOff>
                <xdr:row>374</xdr:row>
                <xdr:rowOff>304800</xdr:rowOff>
              </to>
            </anchor>
          </controlPr>
        </control>
      </mc:Choice>
      <mc:Fallback>
        <control shapeId="1099979" r:id="rId112" name="ExtCard14_ChangeModuleBus"/>
      </mc:Fallback>
    </mc:AlternateContent>
    <mc:AlternateContent xmlns:mc="http://schemas.openxmlformats.org/markup-compatibility/2006">
      <mc:Choice Requires="x14">
        <control shapeId="1099980" r:id="rId114" name="ExtCard16_ChangeModuleBus">
          <controlPr defaultSize="0" autoLine="0" r:id="rId115">
            <anchor moveWithCells="1" sizeWithCells="1">
              <from>
                <xdr:col>9</xdr:col>
                <xdr:colOff>1676400</xdr:colOff>
                <xdr:row>386</xdr:row>
                <xdr:rowOff>19050</xdr:rowOff>
              </from>
              <to>
                <xdr:col>9</xdr:col>
                <xdr:colOff>3581400</xdr:colOff>
                <xdr:row>386</xdr:row>
                <xdr:rowOff>304800</xdr:rowOff>
              </to>
            </anchor>
          </controlPr>
        </control>
      </mc:Choice>
      <mc:Fallback>
        <control shapeId="1099980" r:id="rId114" name="ExtCard16_ChangeModuleBus"/>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autoPageBreaks="0"/>
  </sheetPr>
  <dimension ref="A1:E410"/>
  <sheetViews>
    <sheetView zoomScale="85" zoomScaleNormal="75" workbookViewId="0">
      <selection activeCell="A3" sqref="A3"/>
    </sheetView>
  </sheetViews>
  <sheetFormatPr defaultColWidth="9.140625" defaultRowHeight="12.75"/>
  <cols>
    <col min="1" max="1" width="56.140625" style="214" customWidth="1"/>
    <col min="2" max="2" width="36.85546875" style="214" customWidth="1"/>
    <col min="3" max="4" width="11.85546875" style="214" customWidth="1"/>
    <col min="5" max="5" width="57.7109375" style="214" customWidth="1"/>
    <col min="6" max="16384" width="9.140625" style="214"/>
  </cols>
  <sheetData>
    <row r="1" spans="1:5" ht="16.5" thickBot="1">
      <c r="A1" s="646" t="s">
        <v>398</v>
      </c>
      <c r="B1" s="646"/>
      <c r="C1" s="566"/>
      <c r="D1" s="566"/>
      <c r="E1" s="566"/>
    </row>
    <row r="4" spans="1:5">
      <c r="A4" s="215" t="s">
        <v>399</v>
      </c>
    </row>
    <row r="5" spans="1:5">
      <c r="A5" s="80" t="s">
        <v>400</v>
      </c>
      <c r="B5" s="80" t="s">
        <v>401</v>
      </c>
      <c r="C5" s="567">
        <v>24</v>
      </c>
      <c r="D5" s="334" t="s">
        <v>402</v>
      </c>
    </row>
    <row r="6" spans="1:5">
      <c r="A6" s="214" t="s">
        <v>403</v>
      </c>
      <c r="B6" s="214" t="s">
        <v>404</v>
      </c>
      <c r="C6" s="567">
        <v>16</v>
      </c>
    </row>
    <row r="7" spans="1:5">
      <c r="A7" s="214" t="s">
        <v>405</v>
      </c>
      <c r="B7" s="214" t="s">
        <v>406</v>
      </c>
      <c r="C7" s="567">
        <v>5</v>
      </c>
    </row>
    <row r="8" spans="1:5">
      <c r="A8" s="214" t="s">
        <v>407</v>
      </c>
      <c r="B8" s="214" t="s">
        <v>408</v>
      </c>
      <c r="C8" s="567">
        <v>7</v>
      </c>
    </row>
    <row r="9" spans="1:5">
      <c r="A9" s="214" t="s">
        <v>409</v>
      </c>
      <c r="B9" s="214" t="s">
        <v>410</v>
      </c>
      <c r="C9" s="567">
        <v>8</v>
      </c>
    </row>
    <row r="10" spans="1:5">
      <c r="A10" s="80" t="s">
        <v>411</v>
      </c>
      <c r="B10" s="80" t="s">
        <v>412</v>
      </c>
      <c r="C10" s="770">
        <v>2</v>
      </c>
    </row>
    <row r="11" spans="1:5">
      <c r="A11" s="80" t="s">
        <v>413</v>
      </c>
      <c r="B11" s="80" t="s">
        <v>414</v>
      </c>
      <c r="C11" s="770">
        <v>12</v>
      </c>
    </row>
    <row r="12" spans="1:5">
      <c r="A12" s="80" t="s">
        <v>415</v>
      </c>
      <c r="B12" s="80" t="s">
        <v>416</v>
      </c>
      <c r="C12" s="770">
        <v>4</v>
      </c>
    </row>
    <row r="13" spans="1:5">
      <c r="A13" s="80" t="s">
        <v>417</v>
      </c>
      <c r="B13" s="80" t="s">
        <v>418</v>
      </c>
      <c r="C13" s="770">
        <v>22</v>
      </c>
    </row>
    <row r="14" spans="1:5">
      <c r="A14" s="80" t="s">
        <v>419</v>
      </c>
      <c r="B14" s="80" t="s">
        <v>420</v>
      </c>
      <c r="C14" s="770">
        <v>2</v>
      </c>
    </row>
    <row r="15" spans="1:5">
      <c r="A15" s="80" t="s">
        <v>421</v>
      </c>
      <c r="B15" s="80" t="s">
        <v>422</v>
      </c>
      <c r="C15" s="770">
        <v>10</v>
      </c>
    </row>
    <row r="16" spans="1:5">
      <c r="A16" s="80" t="s">
        <v>423</v>
      </c>
      <c r="B16" s="80" t="s">
        <v>424</v>
      </c>
      <c r="C16" s="770">
        <v>4</v>
      </c>
    </row>
    <row r="17" spans="1:5">
      <c r="A17" s="80" t="s">
        <v>425</v>
      </c>
      <c r="B17" s="80" t="s">
        <v>426</v>
      </c>
      <c r="C17" s="770">
        <v>20</v>
      </c>
    </row>
    <row r="18" spans="1:5">
      <c r="A18" s="214" t="s">
        <v>427</v>
      </c>
      <c r="B18" s="214" t="s">
        <v>428</v>
      </c>
      <c r="C18" s="567">
        <v>1.1000000000000001</v>
      </c>
    </row>
    <row r="19" spans="1:5">
      <c r="A19" s="214" t="s">
        <v>429</v>
      </c>
      <c r="B19" s="214" t="s">
        <v>430</v>
      </c>
      <c r="C19" s="567">
        <v>4</v>
      </c>
      <c r="D19" s="80" t="s">
        <v>213</v>
      </c>
      <c r="E19" s="80" t="s">
        <v>431</v>
      </c>
    </row>
    <row r="20" spans="1:5">
      <c r="A20" s="214" t="s">
        <v>432</v>
      </c>
      <c r="B20" s="214" t="s">
        <v>433</v>
      </c>
      <c r="C20" s="567">
        <v>500</v>
      </c>
      <c r="D20" s="214" t="s">
        <v>360</v>
      </c>
    </row>
    <row r="24" spans="1:5">
      <c r="A24" s="215" t="s">
        <v>336</v>
      </c>
    </row>
    <row r="25" spans="1:5">
      <c r="A25" s="80" t="s">
        <v>434</v>
      </c>
      <c r="B25" s="80" t="s">
        <v>435</v>
      </c>
      <c r="C25" s="568">
        <v>0.09</v>
      </c>
      <c r="D25" s="214" t="s">
        <v>213</v>
      </c>
      <c r="E25" s="80" t="s">
        <v>436</v>
      </c>
    </row>
    <row r="26" spans="1:5">
      <c r="A26" s="80" t="s">
        <v>437</v>
      </c>
      <c r="B26" s="80" t="s">
        <v>438</v>
      </c>
      <c r="C26" s="568">
        <v>0.14000000000000001</v>
      </c>
      <c r="D26" s="214" t="s">
        <v>213</v>
      </c>
      <c r="E26" s="80" t="s">
        <v>439</v>
      </c>
    </row>
    <row r="28" spans="1:5">
      <c r="A28" s="80" t="s">
        <v>440</v>
      </c>
      <c r="B28" s="80" t="s">
        <v>441</v>
      </c>
      <c r="C28" s="568">
        <v>0.32500000000000001</v>
      </c>
      <c r="D28" s="214" t="s">
        <v>213</v>
      </c>
      <c r="E28" s="80" t="s">
        <v>436</v>
      </c>
    </row>
    <row r="29" spans="1:5">
      <c r="A29" s="80" t="s">
        <v>442</v>
      </c>
      <c r="B29" s="80" t="s">
        <v>443</v>
      </c>
      <c r="C29" s="568">
        <v>0.57999999999999996</v>
      </c>
      <c r="D29" s="214" t="s">
        <v>213</v>
      </c>
      <c r="E29" s="80" t="s">
        <v>439</v>
      </c>
    </row>
    <row r="31" spans="1:5">
      <c r="A31" s="637" t="s">
        <v>444</v>
      </c>
      <c r="B31" s="80" t="s">
        <v>445</v>
      </c>
      <c r="C31" s="568">
        <v>2.7E-2</v>
      </c>
      <c r="D31" s="214" t="s">
        <v>213</v>
      </c>
      <c r="E31" s="80" t="s">
        <v>436</v>
      </c>
    </row>
    <row r="32" spans="1:5">
      <c r="A32" s="637" t="s">
        <v>446</v>
      </c>
      <c r="B32" s="80" t="s">
        <v>447</v>
      </c>
      <c r="C32" s="568">
        <v>5.5E-2</v>
      </c>
      <c r="D32" s="214" t="s">
        <v>213</v>
      </c>
      <c r="E32" s="80" t="s">
        <v>439</v>
      </c>
    </row>
    <row r="33" spans="1:5">
      <c r="A33" s="637" t="s">
        <v>448</v>
      </c>
      <c r="B33" s="80" t="s">
        <v>449</v>
      </c>
      <c r="C33" s="568">
        <v>5.2999999999999999E-2</v>
      </c>
      <c r="D33" s="214" t="s">
        <v>213</v>
      </c>
      <c r="E33" s="80" t="s">
        <v>436</v>
      </c>
    </row>
    <row r="34" spans="1:5">
      <c r="A34" s="637" t="s">
        <v>450</v>
      </c>
      <c r="B34" s="80" t="s">
        <v>451</v>
      </c>
      <c r="C34" s="568">
        <v>0.10299999999999999</v>
      </c>
      <c r="D34" s="214" t="s">
        <v>213</v>
      </c>
      <c r="E34" s="80" t="s">
        <v>439</v>
      </c>
    </row>
    <row r="35" spans="1:5">
      <c r="A35" s="637" t="s">
        <v>452</v>
      </c>
      <c r="B35" s="80" t="s">
        <v>453</v>
      </c>
      <c r="C35" s="568">
        <v>0.02</v>
      </c>
      <c r="D35" s="214" t="s">
        <v>213</v>
      </c>
      <c r="E35" s="80" t="s">
        <v>436</v>
      </c>
    </row>
    <row r="36" spans="1:5">
      <c r="A36" s="637" t="s">
        <v>454</v>
      </c>
      <c r="B36" s="80" t="s">
        <v>455</v>
      </c>
      <c r="C36" s="568">
        <v>0.04</v>
      </c>
      <c r="D36" s="214" t="s">
        <v>213</v>
      </c>
      <c r="E36" s="80" t="s">
        <v>439</v>
      </c>
    </row>
    <row r="37" spans="1:5">
      <c r="A37" s="637" t="s">
        <v>456</v>
      </c>
      <c r="B37" s="80" t="s">
        <v>457</v>
      </c>
      <c r="C37" s="568">
        <v>0.03</v>
      </c>
      <c r="D37" s="214" t="s">
        <v>213</v>
      </c>
      <c r="E37" s="80" t="s">
        <v>436</v>
      </c>
    </row>
    <row r="38" spans="1:5">
      <c r="A38" s="637" t="s">
        <v>458</v>
      </c>
      <c r="B38" s="80" t="s">
        <v>459</v>
      </c>
      <c r="C38" s="568">
        <v>5.1999999999999998E-2</v>
      </c>
      <c r="D38" s="214" t="s">
        <v>213</v>
      </c>
      <c r="E38" s="80" t="s">
        <v>439</v>
      </c>
    </row>
    <row r="39" spans="1:5">
      <c r="A39" s="214" t="s">
        <v>460</v>
      </c>
      <c r="B39" s="214" t="s">
        <v>461</v>
      </c>
      <c r="C39" s="568">
        <v>0.01</v>
      </c>
      <c r="D39" s="214" t="s">
        <v>213</v>
      </c>
      <c r="E39" s="80" t="s">
        <v>462</v>
      </c>
    </row>
    <row r="41" spans="1:5">
      <c r="A41" s="637" t="s">
        <v>463</v>
      </c>
      <c r="B41" s="80" t="s">
        <v>464</v>
      </c>
      <c r="C41" s="568">
        <v>1.4999999999999999E-2</v>
      </c>
      <c r="D41" s="214" t="s">
        <v>213</v>
      </c>
      <c r="E41" s="80" t="s">
        <v>436</v>
      </c>
    </row>
    <row r="42" spans="1:5">
      <c r="A42" s="637" t="s">
        <v>465</v>
      </c>
      <c r="B42" s="80" t="s">
        <v>466</v>
      </c>
      <c r="C42" s="568">
        <v>0.03</v>
      </c>
      <c r="D42" s="214" t="s">
        <v>213</v>
      </c>
      <c r="E42" s="80" t="s">
        <v>439</v>
      </c>
    </row>
    <row r="43" spans="1:5">
      <c r="A43" s="637" t="s">
        <v>467</v>
      </c>
      <c r="B43" s="80" t="s">
        <v>468</v>
      </c>
      <c r="C43" s="568">
        <v>5.0000000000000001E-3</v>
      </c>
      <c r="D43" s="214" t="s">
        <v>213</v>
      </c>
      <c r="E43" s="80" t="s">
        <v>436</v>
      </c>
    </row>
    <row r="44" spans="1:5">
      <c r="A44" s="637" t="s">
        <v>469</v>
      </c>
      <c r="B44" s="80" t="s">
        <v>470</v>
      </c>
      <c r="C44" s="568">
        <v>5.2999999999999999E-2</v>
      </c>
      <c r="D44" s="214" t="s">
        <v>213</v>
      </c>
      <c r="E44" s="80" t="s">
        <v>471</v>
      </c>
    </row>
    <row r="45" spans="1:5">
      <c r="A45" s="637" t="s">
        <v>472</v>
      </c>
      <c r="B45" s="80" t="s">
        <v>473</v>
      </c>
      <c r="C45" s="568">
        <v>6.0000000000000001E-3</v>
      </c>
      <c r="D45" s="214" t="s">
        <v>213</v>
      </c>
      <c r="E45" s="80" t="s">
        <v>436</v>
      </c>
    </row>
    <row r="46" spans="1:5">
      <c r="A46" s="637" t="s">
        <v>474</v>
      </c>
      <c r="B46" s="80" t="s">
        <v>475</v>
      </c>
      <c r="C46" s="568">
        <v>0.03</v>
      </c>
      <c r="D46" s="214" t="s">
        <v>213</v>
      </c>
      <c r="E46" s="80" t="s">
        <v>439</v>
      </c>
    </row>
    <row r="48" spans="1:5">
      <c r="A48" s="637" t="s">
        <v>476</v>
      </c>
      <c r="B48" s="80" t="s">
        <v>477</v>
      </c>
      <c r="C48" s="568">
        <v>1.9E-2</v>
      </c>
      <c r="D48" s="214" t="s">
        <v>213</v>
      </c>
      <c r="E48" s="80" t="s">
        <v>462</v>
      </c>
    </row>
    <row r="51" spans="1:5">
      <c r="A51" s="215" t="s">
        <v>478</v>
      </c>
    </row>
    <row r="52" spans="1:5">
      <c r="A52" s="637" t="s">
        <v>479</v>
      </c>
      <c r="B52" s="214" t="s">
        <v>480</v>
      </c>
      <c r="C52" s="568">
        <v>1</v>
      </c>
      <c r="D52" s="214" t="s">
        <v>213</v>
      </c>
    </row>
    <row r="53" spans="1:5">
      <c r="A53" s="637" t="s">
        <v>481</v>
      </c>
      <c r="B53" s="214" t="s">
        <v>482</v>
      </c>
      <c r="C53" s="568">
        <v>1</v>
      </c>
      <c r="D53" s="214" t="s">
        <v>213</v>
      </c>
    </row>
    <row r="54" spans="1:5">
      <c r="A54" s="214" t="s">
        <v>483</v>
      </c>
      <c r="B54" s="214" t="s">
        <v>484</v>
      </c>
      <c r="C54" s="568">
        <v>0.3</v>
      </c>
      <c r="D54" s="214" t="s">
        <v>213</v>
      </c>
    </row>
    <row r="57" spans="1:5">
      <c r="A57" s="215" t="s">
        <v>156</v>
      </c>
    </row>
    <row r="58" spans="1:5">
      <c r="A58" s="637" t="s">
        <v>485</v>
      </c>
      <c r="B58" s="214" t="s">
        <v>486</v>
      </c>
      <c r="C58" s="568">
        <v>5.8000000000000003E-2</v>
      </c>
      <c r="D58" s="214" t="s">
        <v>213</v>
      </c>
      <c r="E58" s="80" t="s">
        <v>436</v>
      </c>
    </row>
    <row r="59" spans="1:5">
      <c r="A59" s="637" t="s">
        <v>487</v>
      </c>
      <c r="B59" s="214" t="s">
        <v>488</v>
      </c>
      <c r="C59" s="568">
        <v>6.2E-2</v>
      </c>
      <c r="D59" s="214" t="s">
        <v>213</v>
      </c>
      <c r="E59" s="80" t="s">
        <v>439</v>
      </c>
    </row>
    <row r="60" spans="1:5">
      <c r="A60" s="637" t="s">
        <v>489</v>
      </c>
      <c r="B60" s="214" t="s">
        <v>490</v>
      </c>
      <c r="C60" s="568">
        <v>1</v>
      </c>
      <c r="D60" s="214" t="s">
        <v>213</v>
      </c>
    </row>
    <row r="61" spans="1:5">
      <c r="A61" s="637" t="s">
        <v>491</v>
      </c>
      <c r="B61" s="214" t="s">
        <v>492</v>
      </c>
      <c r="C61" s="569">
        <f>2*C43</f>
        <v>0.01</v>
      </c>
      <c r="D61" s="214" t="s">
        <v>213</v>
      </c>
      <c r="E61" s="80" t="s">
        <v>493</v>
      </c>
    </row>
    <row r="62" spans="1:5">
      <c r="A62" s="637" t="s">
        <v>494</v>
      </c>
      <c r="B62" s="214" t="s">
        <v>495</v>
      </c>
      <c r="C62" s="569">
        <f>2*C44</f>
        <v>0.106</v>
      </c>
      <c r="D62" s="214" t="s">
        <v>213</v>
      </c>
      <c r="E62" s="80" t="s">
        <v>496</v>
      </c>
    </row>
    <row r="63" spans="1:5">
      <c r="A63" s="637" t="s">
        <v>497</v>
      </c>
      <c r="B63" s="214" t="s">
        <v>498</v>
      </c>
      <c r="C63" s="569">
        <f>4*C43</f>
        <v>0.02</v>
      </c>
      <c r="D63" s="214" t="s">
        <v>213</v>
      </c>
      <c r="E63" s="80" t="s">
        <v>499</v>
      </c>
    </row>
    <row r="64" spans="1:5">
      <c r="A64" s="637" t="s">
        <v>500</v>
      </c>
      <c r="B64" s="214" t="s">
        <v>501</v>
      </c>
      <c r="C64" s="569">
        <f>4*C44</f>
        <v>0.21199999999999999</v>
      </c>
      <c r="D64" s="214" t="s">
        <v>213</v>
      </c>
      <c r="E64" s="80" t="s">
        <v>502</v>
      </c>
    </row>
    <row r="65" spans="1:5">
      <c r="A65" s="637" t="s">
        <v>503</v>
      </c>
      <c r="B65" s="214" t="s">
        <v>504</v>
      </c>
      <c r="C65" s="569">
        <f>2*C45</f>
        <v>1.2E-2</v>
      </c>
      <c r="D65" s="214" t="s">
        <v>213</v>
      </c>
      <c r="E65" s="80" t="s">
        <v>505</v>
      </c>
    </row>
    <row r="66" spans="1:5">
      <c r="A66" s="637" t="s">
        <v>506</v>
      </c>
      <c r="B66" s="214" t="s">
        <v>507</v>
      </c>
      <c r="C66" s="569">
        <f>2*C46</f>
        <v>0.06</v>
      </c>
      <c r="D66" s="214" t="s">
        <v>213</v>
      </c>
      <c r="E66" s="80" t="s">
        <v>508</v>
      </c>
    </row>
    <row r="67" spans="1:5">
      <c r="A67" s="637" t="s">
        <v>509</v>
      </c>
      <c r="B67" s="214" t="s">
        <v>510</v>
      </c>
      <c r="C67" s="568">
        <v>2.4E-2</v>
      </c>
      <c r="D67" s="214" t="s">
        <v>213</v>
      </c>
      <c r="E67" s="80" t="s">
        <v>511</v>
      </c>
    </row>
    <row r="68" spans="1:5">
      <c r="A68" s="637"/>
    </row>
    <row r="70" spans="1:5">
      <c r="A70" s="215" t="s">
        <v>157</v>
      </c>
    </row>
    <row r="71" spans="1:5">
      <c r="A71" s="637" t="s">
        <v>512</v>
      </c>
      <c r="B71" s="80" t="s">
        <v>513</v>
      </c>
      <c r="C71" s="568">
        <v>1.4999999999999999E-2</v>
      </c>
      <c r="D71" s="214" t="s">
        <v>213</v>
      </c>
      <c r="E71" s="80" t="s">
        <v>462</v>
      </c>
    </row>
    <row r="72" spans="1:5">
      <c r="A72" s="637" t="s">
        <v>514</v>
      </c>
      <c r="B72" s="80" t="s">
        <v>515</v>
      </c>
      <c r="C72" s="568">
        <v>2.1999999999999999E-2</v>
      </c>
      <c r="D72" s="214" t="s">
        <v>213</v>
      </c>
      <c r="E72" s="80" t="s">
        <v>462</v>
      </c>
    </row>
    <row r="73" spans="1:5">
      <c r="A73" s="637" t="s">
        <v>516</v>
      </c>
      <c r="B73" s="80" t="s">
        <v>517</v>
      </c>
      <c r="C73" s="568">
        <v>1.0999999999999999E-2</v>
      </c>
      <c r="D73" s="214" t="s">
        <v>213</v>
      </c>
      <c r="E73" s="80" t="s">
        <v>518</v>
      </c>
    </row>
    <row r="74" spans="1:5">
      <c r="A74" s="637" t="s">
        <v>519</v>
      </c>
      <c r="B74" s="80" t="s">
        <v>520</v>
      </c>
      <c r="C74" s="568">
        <v>1.0999999999999999E-2</v>
      </c>
      <c r="D74" s="214" t="s">
        <v>213</v>
      </c>
      <c r="E74" s="80" t="s">
        <v>462</v>
      </c>
    </row>
    <row r="75" spans="1:5">
      <c r="A75" s="637" t="s">
        <v>521</v>
      </c>
      <c r="B75" s="80" t="s">
        <v>522</v>
      </c>
      <c r="C75" s="570">
        <v>2</v>
      </c>
    </row>
    <row r="78" spans="1:5">
      <c r="A78" s="215" t="s">
        <v>160</v>
      </c>
    </row>
    <row r="79" spans="1:5">
      <c r="A79" s="637" t="s">
        <v>523</v>
      </c>
      <c r="B79" s="80" t="s">
        <v>524</v>
      </c>
      <c r="C79" s="568">
        <v>0.16300000000000001</v>
      </c>
      <c r="D79" s="214" t="s">
        <v>213</v>
      </c>
      <c r="E79" s="80" t="s">
        <v>462</v>
      </c>
    </row>
    <row r="80" spans="1:5">
      <c r="A80" s="637" t="s">
        <v>525</v>
      </c>
      <c r="B80" s="80" t="s">
        <v>526</v>
      </c>
      <c r="C80" s="568">
        <v>0.188</v>
      </c>
      <c r="D80" s="214" t="s">
        <v>213</v>
      </c>
      <c r="E80" s="80" t="s">
        <v>462</v>
      </c>
    </row>
    <row r="81" spans="1:5">
      <c r="A81" s="637" t="s">
        <v>527</v>
      </c>
      <c r="B81" s="80" t="s">
        <v>528</v>
      </c>
      <c r="C81" s="568">
        <v>0.13</v>
      </c>
      <c r="D81" s="214" t="s">
        <v>213</v>
      </c>
      <c r="E81" s="80" t="s">
        <v>462</v>
      </c>
    </row>
    <row r="82" spans="1:5">
      <c r="A82" s="637" t="s">
        <v>529</v>
      </c>
      <c r="B82" s="80" t="s">
        <v>530</v>
      </c>
      <c r="C82" s="568">
        <v>0.192</v>
      </c>
      <c r="D82" s="214" t="s">
        <v>213</v>
      </c>
      <c r="E82" s="80" t="s">
        <v>462</v>
      </c>
    </row>
    <row r="83" spans="1:5">
      <c r="A83" s="637" t="s">
        <v>531</v>
      </c>
      <c r="B83" s="80" t="s">
        <v>532</v>
      </c>
      <c r="C83" s="568">
        <v>4.4999999999999998E-2</v>
      </c>
      <c r="D83" s="214" t="s">
        <v>213</v>
      </c>
      <c r="E83" s="80" t="s">
        <v>462</v>
      </c>
    </row>
    <row r="84" spans="1:5">
      <c r="A84" s="637" t="s">
        <v>533</v>
      </c>
      <c r="B84" s="80" t="s">
        <v>534</v>
      </c>
      <c r="C84" s="568">
        <v>6.2E-2</v>
      </c>
      <c r="D84" s="214" t="s">
        <v>213</v>
      </c>
      <c r="E84" s="80" t="s">
        <v>462</v>
      </c>
    </row>
    <row r="85" spans="1:5">
      <c r="A85" s="637" t="s">
        <v>535</v>
      </c>
      <c r="B85" s="80" t="s">
        <v>536</v>
      </c>
      <c r="C85" s="568">
        <v>0.05</v>
      </c>
      <c r="D85" s="214" t="s">
        <v>213</v>
      </c>
      <c r="E85" s="80" t="s">
        <v>436</v>
      </c>
    </row>
    <row r="86" spans="1:5">
      <c r="A86" s="637" t="s">
        <v>537</v>
      </c>
      <c r="B86" s="80" t="s">
        <v>538</v>
      </c>
      <c r="C86" s="568">
        <v>0.06</v>
      </c>
      <c r="D86" s="214" t="s">
        <v>213</v>
      </c>
      <c r="E86" s="80" t="s">
        <v>439</v>
      </c>
    </row>
    <row r="87" spans="1:5">
      <c r="A87" s="637" t="s">
        <v>539</v>
      </c>
      <c r="B87" s="80" t="s">
        <v>540</v>
      </c>
      <c r="C87" s="569">
        <f>OpAddOnFTI2002+OpAddOnFCM2008Quiet</f>
        <v>3.6000000000000004E-2</v>
      </c>
      <c r="D87" s="214" t="s">
        <v>213</v>
      </c>
      <c r="E87" s="80" t="s">
        <v>436</v>
      </c>
    </row>
    <row r="88" spans="1:5">
      <c r="A88" s="637" t="s">
        <v>541</v>
      </c>
      <c r="B88" s="80" t="s">
        <v>542</v>
      </c>
      <c r="C88" s="569">
        <f>OpAddOnFTI2002+OpAddOnFCM2008Alarm</f>
        <v>8.3999999999999991E-2</v>
      </c>
      <c r="D88" s="214" t="s">
        <v>213</v>
      </c>
      <c r="E88" s="80" t="s">
        <v>439</v>
      </c>
    </row>
    <row r="89" spans="1:5">
      <c r="A89" s="637" t="s">
        <v>543</v>
      </c>
      <c r="B89" s="80" t="s">
        <v>544</v>
      </c>
      <c r="C89" s="568">
        <v>1.7999999999999999E-2</v>
      </c>
      <c r="D89" s="214" t="s">
        <v>213</v>
      </c>
      <c r="E89" s="80" t="s">
        <v>436</v>
      </c>
    </row>
    <row r="90" spans="1:5">
      <c r="A90" s="637" t="s">
        <v>545</v>
      </c>
      <c r="B90" s="80" t="s">
        <v>546</v>
      </c>
      <c r="C90" s="568">
        <v>8.5000000000000006E-2</v>
      </c>
      <c r="D90" s="214" t="s">
        <v>213</v>
      </c>
      <c r="E90" s="80" t="s">
        <v>439</v>
      </c>
    </row>
    <row r="91" spans="1:5">
      <c r="A91" s="637" t="s">
        <v>547</v>
      </c>
      <c r="B91" s="80" t="s">
        <v>548</v>
      </c>
      <c r="C91" s="570">
        <v>5</v>
      </c>
      <c r="D91" s="80" t="s">
        <v>244</v>
      </c>
      <c r="E91" s="80"/>
    </row>
    <row r="93" spans="1:5">
      <c r="A93" s="80"/>
    </row>
    <row r="94" spans="1:5">
      <c r="A94" s="215" t="s">
        <v>163</v>
      </c>
    </row>
    <row r="95" spans="1:5">
      <c r="A95" s="80" t="s">
        <v>549</v>
      </c>
      <c r="B95" s="80" t="s">
        <v>550</v>
      </c>
      <c r="C95" s="567">
        <v>2.1999999999999999E-2</v>
      </c>
      <c r="D95" s="214" t="s">
        <v>213</v>
      </c>
      <c r="E95" s="214" t="s">
        <v>551</v>
      </c>
    </row>
    <row r="96" spans="1:5">
      <c r="A96" s="80" t="s">
        <v>552</v>
      </c>
      <c r="B96" s="80" t="s">
        <v>553</v>
      </c>
      <c r="C96" s="567">
        <v>6.6000000000000003E-2</v>
      </c>
      <c r="D96" s="214" t="s">
        <v>213</v>
      </c>
      <c r="E96" s="214" t="s">
        <v>551</v>
      </c>
    </row>
    <row r="97" spans="1:5">
      <c r="A97" s="334" t="s">
        <v>554</v>
      </c>
      <c r="B97" s="80" t="s">
        <v>555</v>
      </c>
      <c r="C97" s="567">
        <v>4</v>
      </c>
      <c r="D97" s="334" t="s">
        <v>213</v>
      </c>
    </row>
    <row r="98" spans="1:5">
      <c r="A98" s="334" t="s">
        <v>556</v>
      </c>
      <c r="B98" s="80" t="s">
        <v>557</v>
      </c>
      <c r="C98" s="567">
        <v>1</v>
      </c>
      <c r="D98" s="334" t="s">
        <v>244</v>
      </c>
    </row>
    <row r="99" spans="1:5">
      <c r="A99" s="334" t="s">
        <v>558</v>
      </c>
      <c r="B99" s="80" t="s">
        <v>559</v>
      </c>
      <c r="C99" s="567">
        <v>6</v>
      </c>
      <c r="D99" s="334" t="s">
        <v>244</v>
      </c>
    </row>
    <row r="100" spans="1:5">
      <c r="A100" s="80" t="s">
        <v>560</v>
      </c>
      <c r="B100" s="80" t="s">
        <v>561</v>
      </c>
      <c r="C100" s="567">
        <v>2.4E-2</v>
      </c>
      <c r="D100" s="334" t="s">
        <v>213</v>
      </c>
      <c r="E100" s="214" t="s">
        <v>562</v>
      </c>
    </row>
    <row r="101" spans="1:5">
      <c r="A101" s="80" t="s">
        <v>563</v>
      </c>
      <c r="B101" s="80" t="s">
        <v>564</v>
      </c>
      <c r="C101" s="567">
        <v>4.5999999999999999E-2</v>
      </c>
      <c r="D101" s="334" t="s">
        <v>213</v>
      </c>
      <c r="E101" s="214" t="s">
        <v>565</v>
      </c>
    </row>
    <row r="102" spans="1:5">
      <c r="A102" s="80" t="s">
        <v>566</v>
      </c>
      <c r="B102" s="80" t="s">
        <v>567</v>
      </c>
      <c r="C102" s="567">
        <v>3.7999999999999999E-2</v>
      </c>
      <c r="D102" s="334" t="s">
        <v>213</v>
      </c>
      <c r="E102" s="214" t="s">
        <v>568</v>
      </c>
    </row>
    <row r="103" spans="1:5">
      <c r="A103" s="80" t="s">
        <v>569</v>
      </c>
      <c r="B103" s="80" t="s">
        <v>570</v>
      </c>
      <c r="C103" s="567">
        <v>8.2000000000000003E-2</v>
      </c>
      <c r="D103" s="334" t="s">
        <v>213</v>
      </c>
      <c r="E103" s="214" t="s">
        <v>571</v>
      </c>
    </row>
    <row r="396" spans="3:3">
      <c r="C396" s="214">
        <v>0</v>
      </c>
    </row>
    <row r="397" spans="3:3">
      <c r="C397" s="214">
        <v>0</v>
      </c>
    </row>
    <row r="409" spans="3:3">
      <c r="C409" s="214">
        <v>0</v>
      </c>
    </row>
    <row r="410" spans="3:3">
      <c r="C410" s="214">
        <v>0</v>
      </c>
    </row>
  </sheetData>
  <customSheetViews>
    <customSheetView guid="{A548D9BF-F214-4557-A580-E91DD1CEBC4E}" scale="85" state="hidden">
      <selection activeCell="A3" sqref="A3"/>
      <pageMargins left="0" right="0" top="0" bottom="0" header="0" footer="0"/>
    </customSheetView>
    <customSheetView guid="{FA75CC5A-C39D-4AB1-B7E4-308BE16EBE6C}" scale="75" fitToPage="1">
      <selection activeCell="A3" sqref="A3"/>
      <pageMargins left="0" right="0" top="0" bottom="0" header="0" footer="0"/>
      <pageSetup paperSize="9" scale="15" orientation="portrait" r:id="rId1"/>
    </customSheetView>
  </customSheetView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autoPageBreaks="0" fitToPage="1"/>
  </sheetPr>
  <dimension ref="A1:Z524"/>
  <sheetViews>
    <sheetView showRuler="0" zoomScale="70" zoomScaleNormal="75" zoomScaleSheetLayoutView="75" workbookViewId="0">
      <pane xSplit="1" topLeftCell="B1" activePane="topRight" state="frozen"/>
      <selection pane="topRight" activeCell="A3" sqref="A3"/>
    </sheetView>
  </sheetViews>
  <sheetFormatPr defaultColWidth="9.140625" defaultRowHeight="12.75"/>
  <cols>
    <col min="1" max="1" width="30.5703125" style="214" customWidth="1"/>
    <col min="2" max="12" width="15.7109375" style="214" customWidth="1"/>
    <col min="13" max="16" width="15.85546875" style="214" customWidth="1"/>
    <col min="17" max="16384" width="9.140625" style="214"/>
  </cols>
  <sheetData>
    <row r="1" spans="1:26">
      <c r="A1" s="771"/>
      <c r="B1" s="772" t="s">
        <v>572</v>
      </c>
      <c r="C1" s="51"/>
      <c r="D1" s="51"/>
      <c r="E1" s="51"/>
      <c r="F1" s="51"/>
      <c r="G1" s="51"/>
      <c r="H1" s="51"/>
      <c r="I1" s="51"/>
      <c r="J1" s="51"/>
      <c r="K1" s="51"/>
      <c r="L1" s="51"/>
      <c r="M1" s="51"/>
      <c r="N1" s="51"/>
      <c r="O1" s="51"/>
      <c r="P1" s="51"/>
      <c r="Q1" s="51"/>
      <c r="R1" s="51"/>
      <c r="S1" s="51"/>
      <c r="T1" s="51"/>
      <c r="U1" s="51"/>
      <c r="V1" s="51"/>
      <c r="W1" s="51"/>
      <c r="X1" s="51"/>
      <c r="Y1" s="51"/>
      <c r="Z1" s="51"/>
    </row>
    <row r="2" spans="1:26">
      <c r="A2" s="773" t="s">
        <v>573</v>
      </c>
      <c r="B2" s="774">
        <v>1</v>
      </c>
      <c r="C2" s="775">
        <v>2</v>
      </c>
      <c r="D2" s="775">
        <v>3</v>
      </c>
      <c r="E2" s="775">
        <v>4</v>
      </c>
      <c r="F2" s="775">
        <v>5</v>
      </c>
      <c r="G2" s="775">
        <v>6</v>
      </c>
      <c r="H2" s="775">
        <v>7</v>
      </c>
      <c r="I2" s="775">
        <v>8</v>
      </c>
      <c r="J2" s="775">
        <v>9</v>
      </c>
      <c r="K2" s="775">
        <v>10</v>
      </c>
      <c r="L2" s="775">
        <v>11</v>
      </c>
      <c r="M2" s="775">
        <v>12</v>
      </c>
      <c r="N2" s="775">
        <v>13</v>
      </c>
      <c r="O2" s="775">
        <v>14</v>
      </c>
      <c r="P2" s="775">
        <v>15</v>
      </c>
      <c r="Q2" s="775">
        <v>16</v>
      </c>
      <c r="R2" s="775">
        <v>17</v>
      </c>
      <c r="S2" s="775">
        <v>18</v>
      </c>
      <c r="T2" s="775">
        <v>19</v>
      </c>
      <c r="U2" s="775">
        <v>20</v>
      </c>
      <c r="V2" s="775">
        <v>21</v>
      </c>
      <c r="W2" s="775">
        <v>22</v>
      </c>
      <c r="X2" s="775">
        <v>23</v>
      </c>
      <c r="Y2" s="775">
        <v>24</v>
      </c>
      <c r="Z2" s="775">
        <v>25</v>
      </c>
    </row>
    <row r="3" spans="1:26">
      <c r="A3" s="335" t="s">
        <v>574</v>
      </c>
      <c r="B3" s="772" t="s">
        <v>575</v>
      </c>
      <c r="C3" s="51" t="s">
        <v>576</v>
      </c>
      <c r="D3" s="51" t="s">
        <v>577</v>
      </c>
      <c r="E3" s="684" t="s">
        <v>151</v>
      </c>
      <c r="F3" s="684" t="s">
        <v>151</v>
      </c>
      <c r="G3" s="684" t="s">
        <v>151</v>
      </c>
      <c r="H3" s="684" t="s">
        <v>151</v>
      </c>
      <c r="I3" s="684" t="s">
        <v>151</v>
      </c>
      <c r="J3" s="684" t="s">
        <v>151</v>
      </c>
      <c r="K3" s="684" t="s">
        <v>151</v>
      </c>
      <c r="L3" s="684" t="s">
        <v>151</v>
      </c>
      <c r="M3" s="684" t="s">
        <v>151</v>
      </c>
      <c r="N3" s="684" t="s">
        <v>151</v>
      </c>
      <c r="O3" s="684" t="s">
        <v>151</v>
      </c>
      <c r="P3" s="684" t="s">
        <v>151</v>
      </c>
      <c r="Q3" s="684" t="s">
        <v>151</v>
      </c>
      <c r="R3" s="684" t="s">
        <v>151</v>
      </c>
      <c r="S3" s="684" t="s">
        <v>151</v>
      </c>
      <c r="T3" s="684" t="s">
        <v>151</v>
      </c>
      <c r="U3" s="684" t="s">
        <v>151</v>
      </c>
      <c r="V3" s="684" t="s">
        <v>151</v>
      </c>
      <c r="W3" s="684" t="s">
        <v>151</v>
      </c>
      <c r="X3" s="684" t="s">
        <v>151</v>
      </c>
      <c r="Y3" s="684" t="s">
        <v>151</v>
      </c>
      <c r="Z3" s="684" t="s">
        <v>151</v>
      </c>
    </row>
    <row r="4" spans="1:26">
      <c r="A4" s="335" t="s">
        <v>578</v>
      </c>
      <c r="B4" s="772" t="s">
        <v>579</v>
      </c>
      <c r="C4" s="51" t="s">
        <v>580</v>
      </c>
      <c r="D4" s="51" t="s">
        <v>581</v>
      </c>
      <c r="E4" s="51" t="s">
        <v>582</v>
      </c>
      <c r="F4" s="51" t="s">
        <v>583</v>
      </c>
      <c r="G4" s="51" t="s">
        <v>584</v>
      </c>
      <c r="H4" s="51" t="s">
        <v>585</v>
      </c>
      <c r="I4" s="51" t="s">
        <v>586</v>
      </c>
      <c r="J4" s="51" t="s">
        <v>587</v>
      </c>
      <c r="K4" s="51" t="s">
        <v>588</v>
      </c>
      <c r="L4" s="51" t="s">
        <v>589</v>
      </c>
      <c r="M4" s="51" t="s">
        <v>590</v>
      </c>
      <c r="N4" s="51" t="s">
        <v>591</v>
      </c>
      <c r="O4" s="51" t="s">
        <v>592</v>
      </c>
      <c r="P4" s="684" t="s">
        <v>151</v>
      </c>
      <c r="Q4" s="684" t="s">
        <v>151</v>
      </c>
      <c r="R4" s="684" t="s">
        <v>151</v>
      </c>
      <c r="S4" s="684" t="s">
        <v>151</v>
      </c>
      <c r="T4" s="684" t="s">
        <v>151</v>
      </c>
      <c r="U4" s="684" t="s">
        <v>151</v>
      </c>
      <c r="V4" s="684" t="s">
        <v>151</v>
      </c>
      <c r="W4" s="684" t="s">
        <v>151</v>
      </c>
      <c r="X4" s="684" t="s">
        <v>151</v>
      </c>
      <c r="Y4" s="684" t="s">
        <v>151</v>
      </c>
      <c r="Z4" s="684" t="s">
        <v>151</v>
      </c>
    </row>
    <row r="5" spans="1:26">
      <c r="A5" s="335" t="s">
        <v>593</v>
      </c>
      <c r="B5" s="772" t="s">
        <v>594</v>
      </c>
      <c r="C5" s="51" t="s">
        <v>595</v>
      </c>
      <c r="D5" s="51" t="s">
        <v>151</v>
      </c>
      <c r="E5" s="51" t="s">
        <v>151</v>
      </c>
      <c r="F5" s="51" t="s">
        <v>151</v>
      </c>
      <c r="G5" s="51" t="s">
        <v>151</v>
      </c>
      <c r="H5" s="51" t="s">
        <v>151</v>
      </c>
      <c r="I5" s="51" t="s">
        <v>151</v>
      </c>
      <c r="J5" s="51" t="s">
        <v>151</v>
      </c>
      <c r="K5" s="51" t="s">
        <v>151</v>
      </c>
      <c r="L5" s="51" t="s">
        <v>151</v>
      </c>
      <c r="M5" s="51" t="s">
        <v>151</v>
      </c>
      <c r="N5" s="51" t="s">
        <v>151</v>
      </c>
      <c r="O5" s="51" t="s">
        <v>151</v>
      </c>
      <c r="P5" s="684" t="s">
        <v>151</v>
      </c>
      <c r="Q5" s="684" t="s">
        <v>151</v>
      </c>
      <c r="R5" s="684" t="s">
        <v>151</v>
      </c>
      <c r="S5" s="684" t="s">
        <v>151</v>
      </c>
      <c r="T5" s="684" t="s">
        <v>151</v>
      </c>
      <c r="U5" s="684" t="s">
        <v>151</v>
      </c>
      <c r="V5" s="684" t="s">
        <v>151</v>
      </c>
      <c r="W5" s="684" t="s">
        <v>151</v>
      </c>
      <c r="X5" s="684" t="s">
        <v>151</v>
      </c>
      <c r="Y5" s="684" t="s">
        <v>151</v>
      </c>
      <c r="Z5" s="684" t="s">
        <v>151</v>
      </c>
    </row>
    <row r="6" spans="1:26">
      <c r="A6" s="335" t="s">
        <v>596</v>
      </c>
      <c r="B6" s="772" t="s">
        <v>597</v>
      </c>
      <c r="C6" s="51" t="s">
        <v>598</v>
      </c>
      <c r="D6" s="51" t="s">
        <v>599</v>
      </c>
      <c r="E6" s="51" t="s">
        <v>600</v>
      </c>
      <c r="F6" s="51" t="s">
        <v>601</v>
      </c>
      <c r="G6" s="51" t="s">
        <v>602</v>
      </c>
      <c r="H6" s="51" t="s">
        <v>603</v>
      </c>
      <c r="I6" s="51" t="s">
        <v>604</v>
      </c>
      <c r="J6" s="51" t="s">
        <v>151</v>
      </c>
      <c r="K6" s="51" t="s">
        <v>151</v>
      </c>
      <c r="L6" s="51" t="s">
        <v>151</v>
      </c>
      <c r="M6" s="51" t="s">
        <v>151</v>
      </c>
      <c r="N6" s="51" t="s">
        <v>151</v>
      </c>
      <c r="O6" s="51" t="s">
        <v>151</v>
      </c>
      <c r="P6" s="684" t="s">
        <v>151</v>
      </c>
      <c r="Q6" s="684" t="s">
        <v>151</v>
      </c>
      <c r="R6" s="684" t="s">
        <v>151</v>
      </c>
      <c r="S6" s="684" t="s">
        <v>151</v>
      </c>
      <c r="T6" s="684" t="s">
        <v>151</v>
      </c>
      <c r="U6" s="684" t="s">
        <v>151</v>
      </c>
      <c r="V6" s="684" t="s">
        <v>151</v>
      </c>
      <c r="W6" s="684" t="s">
        <v>151</v>
      </c>
      <c r="X6" s="684" t="s">
        <v>151</v>
      </c>
      <c r="Y6" s="684" t="s">
        <v>151</v>
      </c>
      <c r="Z6" s="684" t="s">
        <v>151</v>
      </c>
    </row>
    <row r="7" spans="1:26">
      <c r="A7" s="335" t="s">
        <v>605</v>
      </c>
      <c r="B7" s="772" t="s">
        <v>606</v>
      </c>
      <c r="C7" s="51" t="s">
        <v>607</v>
      </c>
      <c r="D7" s="51" t="s">
        <v>608</v>
      </c>
      <c r="E7" s="51" t="s">
        <v>609</v>
      </c>
      <c r="F7" s="51" t="s">
        <v>151</v>
      </c>
      <c r="G7" s="51" t="s">
        <v>151</v>
      </c>
      <c r="H7" s="51" t="s">
        <v>151</v>
      </c>
      <c r="I7" s="51" t="s">
        <v>151</v>
      </c>
      <c r="J7" s="51" t="s">
        <v>151</v>
      </c>
      <c r="K7" s="51" t="s">
        <v>151</v>
      </c>
      <c r="L7" s="51" t="s">
        <v>151</v>
      </c>
      <c r="M7" s="51" t="s">
        <v>151</v>
      </c>
      <c r="N7" s="51" t="s">
        <v>151</v>
      </c>
      <c r="O7" s="51" t="s">
        <v>151</v>
      </c>
      <c r="P7" s="684" t="s">
        <v>151</v>
      </c>
      <c r="Q7" s="684" t="s">
        <v>151</v>
      </c>
      <c r="R7" s="684" t="s">
        <v>151</v>
      </c>
      <c r="S7" s="684" t="s">
        <v>151</v>
      </c>
      <c r="T7" s="684" t="s">
        <v>151</v>
      </c>
      <c r="U7" s="684" t="s">
        <v>151</v>
      </c>
      <c r="V7" s="684" t="s">
        <v>151</v>
      </c>
      <c r="W7" s="684" t="s">
        <v>151</v>
      </c>
      <c r="X7" s="684" t="s">
        <v>151</v>
      </c>
      <c r="Y7" s="684" t="s">
        <v>151</v>
      </c>
      <c r="Z7" s="684" t="s">
        <v>151</v>
      </c>
    </row>
    <row r="8" spans="1:26">
      <c r="A8" s="335" t="s">
        <v>610</v>
      </c>
      <c r="B8" s="772" t="s">
        <v>159</v>
      </c>
      <c r="C8" s="51" t="s">
        <v>169</v>
      </c>
      <c r="D8" s="684" t="s">
        <v>151</v>
      </c>
      <c r="E8" s="684" t="s">
        <v>151</v>
      </c>
      <c r="F8" s="684" t="s">
        <v>151</v>
      </c>
      <c r="G8" s="684" t="s">
        <v>151</v>
      </c>
      <c r="H8" s="684" t="s">
        <v>151</v>
      </c>
      <c r="I8" s="684" t="s">
        <v>151</v>
      </c>
      <c r="J8" s="684" t="s">
        <v>151</v>
      </c>
      <c r="K8" s="684" t="s">
        <v>151</v>
      </c>
      <c r="L8" s="684" t="s">
        <v>151</v>
      </c>
      <c r="M8" s="684" t="s">
        <v>151</v>
      </c>
      <c r="N8" s="684" t="s">
        <v>151</v>
      </c>
      <c r="O8" s="684" t="s">
        <v>151</v>
      </c>
      <c r="P8" s="684" t="s">
        <v>151</v>
      </c>
      <c r="Q8" s="684" t="s">
        <v>151</v>
      </c>
      <c r="R8" s="684" t="s">
        <v>151</v>
      </c>
      <c r="S8" s="684" t="s">
        <v>151</v>
      </c>
      <c r="T8" s="684" t="s">
        <v>151</v>
      </c>
      <c r="U8" s="684" t="s">
        <v>151</v>
      </c>
      <c r="V8" s="684" t="s">
        <v>151</v>
      </c>
      <c r="W8" s="684" t="s">
        <v>151</v>
      </c>
      <c r="X8" s="684" t="s">
        <v>151</v>
      </c>
      <c r="Y8" s="684" t="s">
        <v>151</v>
      </c>
      <c r="Z8" s="684" t="s">
        <v>151</v>
      </c>
    </row>
    <row r="9" spans="1:26">
      <c r="A9" s="335" t="s">
        <v>611</v>
      </c>
      <c r="B9" s="772"/>
      <c r="C9" s="51"/>
      <c r="D9" s="51"/>
      <c r="E9" s="51"/>
      <c r="F9" s="51"/>
      <c r="G9" s="51"/>
      <c r="H9" s="51"/>
      <c r="I9" s="684"/>
      <c r="J9" s="684"/>
      <c r="K9" s="684"/>
      <c r="L9" s="684"/>
      <c r="M9" s="684"/>
      <c r="N9" s="684"/>
      <c r="O9" s="684"/>
      <c r="P9" s="684"/>
      <c r="Q9" s="684"/>
      <c r="R9" s="684"/>
      <c r="S9" s="684"/>
      <c r="T9" s="684"/>
      <c r="U9" s="684"/>
      <c r="V9" s="684"/>
      <c r="W9" s="684"/>
      <c r="X9" s="684"/>
      <c r="Y9" s="684"/>
      <c r="Z9" s="684"/>
    </row>
    <row r="10" spans="1:26">
      <c r="A10" s="335" t="s">
        <v>612</v>
      </c>
      <c r="B10" s="772"/>
      <c r="C10" s="51"/>
      <c r="D10" s="51"/>
      <c r="E10" s="51"/>
      <c r="F10" s="51"/>
      <c r="G10" s="51"/>
      <c r="H10" s="51"/>
      <c r="I10" s="684"/>
      <c r="J10" s="684"/>
      <c r="K10" s="684"/>
      <c r="L10" s="684"/>
      <c r="M10" s="684"/>
      <c r="N10" s="684"/>
      <c r="O10" s="684"/>
      <c r="P10" s="684"/>
      <c r="Q10" s="684"/>
      <c r="R10" s="684"/>
      <c r="S10" s="684"/>
      <c r="T10" s="684"/>
      <c r="U10" s="684"/>
      <c r="V10" s="684"/>
      <c r="W10" s="684"/>
      <c r="X10" s="684"/>
      <c r="Y10" s="684"/>
      <c r="Z10" s="684"/>
    </row>
    <row r="11" spans="1:26">
      <c r="A11" s="335" t="s">
        <v>613</v>
      </c>
      <c r="B11" s="772"/>
      <c r="C11" s="51"/>
      <c r="D11" s="684"/>
      <c r="E11" s="684"/>
      <c r="F11" s="684"/>
      <c r="G11" s="684"/>
      <c r="H11" s="684"/>
      <c r="I11" s="684"/>
      <c r="J11" s="684"/>
      <c r="K11" s="684"/>
      <c r="L11" s="684"/>
      <c r="M11" s="684"/>
      <c r="N11" s="684"/>
      <c r="O11" s="684"/>
      <c r="P11" s="684"/>
      <c r="Q11" s="684"/>
      <c r="R11" s="684"/>
      <c r="S11" s="684"/>
      <c r="T11" s="684"/>
      <c r="U11" s="684"/>
      <c r="V11" s="684"/>
      <c r="W11" s="684"/>
      <c r="X11" s="684"/>
      <c r="Y11" s="684"/>
      <c r="Z11" s="684"/>
    </row>
    <row r="12" spans="1:26">
      <c r="A12" s="581" t="s">
        <v>614</v>
      </c>
      <c r="B12" s="772"/>
      <c r="C12" s="51"/>
      <c r="D12" s="684"/>
      <c r="E12" s="684"/>
      <c r="F12" s="684"/>
      <c r="G12" s="684"/>
      <c r="H12" s="684"/>
      <c r="I12" s="684"/>
      <c r="J12" s="684"/>
      <c r="K12" s="684"/>
      <c r="L12" s="684"/>
      <c r="M12" s="684"/>
      <c r="N12" s="684"/>
      <c r="O12" s="684"/>
      <c r="P12" s="684"/>
      <c r="Q12" s="684"/>
      <c r="R12" s="684"/>
      <c r="S12" s="684"/>
      <c r="T12" s="684"/>
      <c r="U12" s="684"/>
      <c r="V12" s="684"/>
      <c r="W12" s="684"/>
      <c r="X12" s="684"/>
      <c r="Y12" s="684"/>
      <c r="Z12" s="684"/>
    </row>
    <row r="13" spans="1:26">
      <c r="A13" s="581" t="s">
        <v>614</v>
      </c>
      <c r="B13" s="772"/>
      <c r="C13" s="51"/>
      <c r="D13" s="684"/>
      <c r="E13" s="684"/>
      <c r="F13" s="684"/>
      <c r="G13" s="684"/>
      <c r="H13" s="684"/>
      <c r="I13" s="684"/>
      <c r="J13" s="684"/>
      <c r="K13" s="684"/>
      <c r="L13" s="684"/>
      <c r="M13" s="684"/>
      <c r="N13" s="684"/>
      <c r="O13" s="684"/>
      <c r="P13" s="684"/>
      <c r="Q13" s="684"/>
      <c r="R13" s="684"/>
      <c r="S13" s="684"/>
      <c r="T13" s="684"/>
      <c r="U13" s="684"/>
      <c r="V13" s="684"/>
      <c r="W13" s="684"/>
      <c r="X13" s="684"/>
      <c r="Y13" s="684"/>
      <c r="Z13" s="684"/>
    </row>
    <row r="14" spans="1:26">
      <c r="A14" s="581" t="s">
        <v>614</v>
      </c>
      <c r="B14" s="772"/>
      <c r="C14" s="51"/>
      <c r="D14" s="684"/>
      <c r="E14" s="684"/>
      <c r="F14" s="684"/>
      <c r="G14" s="684"/>
      <c r="H14" s="684"/>
      <c r="I14" s="684"/>
      <c r="J14" s="684"/>
      <c r="K14" s="684"/>
      <c r="L14" s="684"/>
      <c r="M14" s="684"/>
      <c r="N14" s="684"/>
      <c r="O14" s="684"/>
      <c r="P14" s="684"/>
      <c r="Q14" s="684"/>
      <c r="R14" s="684"/>
      <c r="S14" s="684"/>
      <c r="T14" s="684"/>
      <c r="U14" s="684"/>
      <c r="V14" s="684"/>
      <c r="W14" s="684"/>
      <c r="X14" s="684"/>
      <c r="Y14" s="684"/>
      <c r="Z14" s="684"/>
    </row>
    <row r="15" spans="1:26">
      <c r="A15" s="581" t="s">
        <v>614</v>
      </c>
      <c r="B15" s="772"/>
      <c r="C15" s="51"/>
      <c r="D15" s="684"/>
      <c r="E15" s="684"/>
      <c r="F15" s="684"/>
      <c r="G15" s="684"/>
      <c r="H15" s="684"/>
      <c r="I15" s="684"/>
      <c r="J15" s="684"/>
      <c r="K15" s="684"/>
      <c r="L15" s="684"/>
      <c r="M15" s="684"/>
      <c r="N15" s="684"/>
      <c r="O15" s="684"/>
      <c r="P15" s="684"/>
      <c r="Q15" s="684"/>
      <c r="R15" s="684"/>
      <c r="S15" s="684"/>
      <c r="T15" s="684"/>
      <c r="U15" s="684"/>
      <c r="V15" s="684"/>
      <c r="W15" s="684"/>
      <c r="X15" s="684"/>
      <c r="Y15" s="684"/>
      <c r="Z15" s="684"/>
    </row>
    <row r="16" spans="1:26">
      <c r="A16" s="581" t="s">
        <v>614</v>
      </c>
      <c r="B16" s="772"/>
      <c r="C16" s="51"/>
      <c r="D16" s="684"/>
      <c r="E16" s="684"/>
      <c r="F16" s="684"/>
      <c r="G16" s="684"/>
      <c r="H16" s="684"/>
      <c r="I16" s="684"/>
      <c r="J16" s="684"/>
      <c r="K16" s="684"/>
      <c r="L16" s="684"/>
      <c r="M16" s="684"/>
      <c r="N16" s="684"/>
      <c r="O16" s="684"/>
      <c r="P16" s="684"/>
      <c r="Q16" s="684"/>
      <c r="R16" s="684"/>
      <c r="S16" s="684"/>
      <c r="T16" s="684"/>
      <c r="U16" s="684"/>
      <c r="V16" s="684"/>
      <c r="W16" s="684"/>
      <c r="X16" s="684"/>
      <c r="Y16" s="684"/>
      <c r="Z16" s="684"/>
    </row>
    <row r="17" spans="1:26">
      <c r="A17" s="581" t="s">
        <v>614</v>
      </c>
      <c r="B17" s="772"/>
      <c r="C17" s="51"/>
      <c r="D17" s="684"/>
      <c r="E17" s="684"/>
      <c r="F17" s="684"/>
      <c r="G17" s="684"/>
      <c r="H17" s="684"/>
      <c r="I17" s="684"/>
      <c r="J17" s="684"/>
      <c r="K17" s="684"/>
      <c r="L17" s="684"/>
      <c r="M17" s="684"/>
      <c r="N17" s="684"/>
      <c r="O17" s="684"/>
      <c r="P17" s="684"/>
      <c r="Q17" s="684"/>
      <c r="R17" s="684"/>
      <c r="S17" s="684"/>
      <c r="T17" s="684"/>
      <c r="U17" s="684"/>
      <c r="V17" s="684"/>
      <c r="W17" s="684"/>
      <c r="X17" s="684"/>
      <c r="Y17" s="684"/>
      <c r="Z17" s="684"/>
    </row>
    <row r="18" spans="1:26">
      <c r="A18" s="581" t="s">
        <v>614</v>
      </c>
      <c r="B18" s="772"/>
      <c r="C18" s="51"/>
      <c r="D18" s="684"/>
      <c r="E18" s="684"/>
      <c r="F18" s="684"/>
      <c r="G18" s="684"/>
      <c r="H18" s="684"/>
      <c r="I18" s="684"/>
      <c r="J18" s="684"/>
      <c r="K18" s="684"/>
      <c r="L18" s="684"/>
      <c r="M18" s="684"/>
      <c r="N18" s="684"/>
      <c r="O18" s="684"/>
      <c r="P18" s="684"/>
      <c r="Q18" s="684"/>
      <c r="R18" s="684"/>
      <c r="S18" s="684"/>
      <c r="T18" s="684"/>
      <c r="U18" s="684"/>
      <c r="V18" s="684"/>
      <c r="W18" s="684"/>
      <c r="X18" s="684"/>
      <c r="Y18" s="684"/>
      <c r="Z18" s="684"/>
    </row>
    <row r="19" spans="1:26">
      <c r="A19" s="581" t="s">
        <v>614</v>
      </c>
      <c r="B19" s="772"/>
      <c r="C19" s="51"/>
      <c r="D19" s="684"/>
      <c r="E19" s="684"/>
      <c r="F19" s="684"/>
      <c r="G19" s="684"/>
      <c r="H19" s="684"/>
      <c r="I19" s="684"/>
      <c r="J19" s="684"/>
      <c r="K19" s="684"/>
      <c r="L19" s="684"/>
      <c r="M19" s="684"/>
      <c r="N19" s="684"/>
      <c r="O19" s="684"/>
      <c r="P19" s="684"/>
      <c r="Q19" s="684"/>
      <c r="R19" s="684"/>
      <c r="S19" s="684"/>
      <c r="T19" s="684"/>
      <c r="U19" s="684"/>
      <c r="V19" s="684"/>
      <c r="W19" s="684"/>
      <c r="X19" s="684"/>
      <c r="Y19" s="684"/>
      <c r="Z19" s="684"/>
    </row>
    <row r="20" spans="1:26">
      <c r="A20" s="581" t="s">
        <v>614</v>
      </c>
      <c r="B20" s="772"/>
      <c r="C20" s="51"/>
      <c r="D20" s="684"/>
      <c r="E20" s="684"/>
      <c r="F20" s="684"/>
      <c r="G20" s="684"/>
      <c r="H20" s="684"/>
      <c r="I20" s="684"/>
      <c r="J20" s="684"/>
      <c r="K20" s="684"/>
      <c r="L20" s="684"/>
      <c r="M20" s="684"/>
      <c r="N20" s="684"/>
      <c r="O20" s="684"/>
      <c r="P20" s="684"/>
      <c r="Q20" s="684"/>
      <c r="R20" s="684"/>
      <c r="S20" s="684"/>
      <c r="T20" s="684"/>
      <c r="U20" s="684"/>
      <c r="V20" s="684"/>
      <c r="W20" s="684"/>
      <c r="X20" s="684"/>
      <c r="Y20" s="684"/>
      <c r="Z20" s="684"/>
    </row>
    <row r="22" spans="1:26">
      <c r="A22" s="771"/>
      <c r="B22" s="776" t="str">
        <f>B$1</f>
        <v>Variants</v>
      </c>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row>
    <row r="23" spans="1:26">
      <c r="A23" s="773" t="s">
        <v>615</v>
      </c>
      <c r="B23" s="778">
        <f>B$2</f>
        <v>1</v>
      </c>
      <c r="C23" s="779">
        <f>C$2</f>
        <v>2</v>
      </c>
      <c r="D23" s="779">
        <f t="shared" ref="D23:Z23" si="0">D$2</f>
        <v>3</v>
      </c>
      <c r="E23" s="779">
        <f t="shared" si="0"/>
        <v>4</v>
      </c>
      <c r="F23" s="779">
        <f t="shared" si="0"/>
        <v>5</v>
      </c>
      <c r="G23" s="779">
        <f t="shared" si="0"/>
        <v>6</v>
      </c>
      <c r="H23" s="779">
        <f t="shared" si="0"/>
        <v>7</v>
      </c>
      <c r="I23" s="779">
        <f t="shared" si="0"/>
        <v>8</v>
      </c>
      <c r="J23" s="779">
        <f t="shared" si="0"/>
        <v>9</v>
      </c>
      <c r="K23" s="779">
        <f t="shared" si="0"/>
        <v>10</v>
      </c>
      <c r="L23" s="779">
        <f t="shared" si="0"/>
        <v>11</v>
      </c>
      <c r="M23" s="779">
        <f t="shared" si="0"/>
        <v>12</v>
      </c>
      <c r="N23" s="779">
        <f t="shared" si="0"/>
        <v>13</v>
      </c>
      <c r="O23" s="779">
        <f t="shared" si="0"/>
        <v>14</v>
      </c>
      <c r="P23" s="779">
        <f t="shared" si="0"/>
        <v>15</v>
      </c>
      <c r="Q23" s="779">
        <f t="shared" si="0"/>
        <v>16</v>
      </c>
      <c r="R23" s="779">
        <f t="shared" si="0"/>
        <v>17</v>
      </c>
      <c r="S23" s="779">
        <f t="shared" si="0"/>
        <v>18</v>
      </c>
      <c r="T23" s="779">
        <f t="shared" si="0"/>
        <v>19</v>
      </c>
      <c r="U23" s="779">
        <f t="shared" si="0"/>
        <v>20</v>
      </c>
      <c r="V23" s="779">
        <f t="shared" si="0"/>
        <v>21</v>
      </c>
      <c r="W23" s="779">
        <f t="shared" si="0"/>
        <v>22</v>
      </c>
      <c r="X23" s="779">
        <f t="shared" si="0"/>
        <v>23</v>
      </c>
      <c r="Y23" s="779">
        <f t="shared" si="0"/>
        <v>24</v>
      </c>
      <c r="Z23" s="779">
        <f t="shared" si="0"/>
        <v>25</v>
      </c>
    </row>
    <row r="24" spans="1:26">
      <c r="A24" s="780" t="str">
        <f>A$3</f>
        <v>FC721 = 1</v>
      </c>
      <c r="B24" s="772" t="s">
        <v>616</v>
      </c>
      <c r="C24" s="51" t="s">
        <v>617</v>
      </c>
      <c r="D24" s="51" t="s">
        <v>618</v>
      </c>
      <c r="E24" s="684" t="s">
        <v>151</v>
      </c>
      <c r="F24" s="684" t="s">
        <v>151</v>
      </c>
      <c r="G24" s="684" t="s">
        <v>151</v>
      </c>
      <c r="H24" s="684" t="s">
        <v>151</v>
      </c>
      <c r="I24" s="684" t="s">
        <v>151</v>
      </c>
      <c r="J24" s="684" t="s">
        <v>151</v>
      </c>
      <c r="K24" s="684" t="s">
        <v>151</v>
      </c>
      <c r="L24" s="684" t="s">
        <v>151</v>
      </c>
      <c r="M24" s="684" t="s">
        <v>151</v>
      </c>
      <c r="N24" s="684" t="s">
        <v>151</v>
      </c>
      <c r="O24" s="684" t="s">
        <v>151</v>
      </c>
      <c r="P24" s="684" t="s">
        <v>151</v>
      </c>
      <c r="Q24" s="684" t="s">
        <v>151</v>
      </c>
      <c r="R24" s="684" t="s">
        <v>151</v>
      </c>
      <c r="S24" s="684" t="s">
        <v>151</v>
      </c>
      <c r="T24" s="684" t="s">
        <v>151</v>
      </c>
      <c r="U24" s="684" t="s">
        <v>151</v>
      </c>
      <c r="V24" s="684" t="s">
        <v>151</v>
      </c>
      <c r="W24" s="684" t="s">
        <v>151</v>
      </c>
      <c r="X24" s="684" t="s">
        <v>151</v>
      </c>
      <c r="Y24" s="684" t="s">
        <v>151</v>
      </c>
      <c r="Z24" s="684" t="s">
        <v>151</v>
      </c>
    </row>
    <row r="25" spans="1:26">
      <c r="A25" s="780" t="str">
        <f>A$4</f>
        <v>FC722 = 2</v>
      </c>
      <c r="B25" s="772" t="s">
        <v>619</v>
      </c>
      <c r="C25" s="51" t="s">
        <v>620</v>
      </c>
      <c r="D25" s="51" t="s">
        <v>621</v>
      </c>
      <c r="E25" s="51" t="s">
        <v>622</v>
      </c>
      <c r="F25" s="51" t="s">
        <v>623</v>
      </c>
      <c r="G25" s="51" t="s">
        <v>624</v>
      </c>
      <c r="H25" s="51" t="s">
        <v>625</v>
      </c>
      <c r="I25" s="51" t="s">
        <v>626</v>
      </c>
      <c r="J25" s="51" t="s">
        <v>627</v>
      </c>
      <c r="K25" s="51" t="s">
        <v>628</v>
      </c>
      <c r="L25" s="51" t="s">
        <v>629</v>
      </c>
      <c r="M25" s="51" t="s">
        <v>630</v>
      </c>
      <c r="N25" s="51" t="s">
        <v>631</v>
      </c>
      <c r="O25" s="51" t="s">
        <v>632</v>
      </c>
      <c r="P25" s="684" t="s">
        <v>151</v>
      </c>
      <c r="Q25" s="684" t="s">
        <v>151</v>
      </c>
      <c r="R25" s="684" t="s">
        <v>151</v>
      </c>
      <c r="S25" s="684" t="s">
        <v>151</v>
      </c>
      <c r="T25" s="684" t="s">
        <v>151</v>
      </c>
      <c r="U25" s="684" t="s">
        <v>151</v>
      </c>
      <c r="V25" s="684" t="s">
        <v>151</v>
      </c>
      <c r="W25" s="684" t="s">
        <v>151</v>
      </c>
      <c r="X25" s="684" t="s">
        <v>151</v>
      </c>
      <c r="Y25" s="684" t="s">
        <v>151</v>
      </c>
      <c r="Z25" s="684" t="s">
        <v>151</v>
      </c>
    </row>
    <row r="26" spans="1:26">
      <c r="A26" s="780" t="str">
        <f>A$5</f>
        <v>FC723 = 3</v>
      </c>
      <c r="B26" s="772" t="s">
        <v>633</v>
      </c>
      <c r="C26" s="51" t="s">
        <v>634</v>
      </c>
      <c r="D26" s="51" t="s">
        <v>151</v>
      </c>
      <c r="E26" s="51" t="s">
        <v>151</v>
      </c>
      <c r="F26" s="51" t="s">
        <v>151</v>
      </c>
      <c r="G26" s="51" t="s">
        <v>151</v>
      </c>
      <c r="H26" s="51" t="s">
        <v>151</v>
      </c>
      <c r="I26" s="51" t="s">
        <v>151</v>
      </c>
      <c r="J26" s="51" t="s">
        <v>151</v>
      </c>
      <c r="K26" s="51" t="s">
        <v>151</v>
      </c>
      <c r="L26" s="51" t="s">
        <v>151</v>
      </c>
      <c r="M26" s="51" t="s">
        <v>151</v>
      </c>
      <c r="N26" s="51" t="s">
        <v>151</v>
      </c>
      <c r="O26" s="51" t="s">
        <v>151</v>
      </c>
      <c r="P26" s="684" t="s">
        <v>151</v>
      </c>
      <c r="Q26" s="684" t="s">
        <v>151</v>
      </c>
      <c r="R26" s="684" t="s">
        <v>151</v>
      </c>
      <c r="S26" s="684" t="s">
        <v>151</v>
      </c>
      <c r="T26" s="684" t="s">
        <v>151</v>
      </c>
      <c r="U26" s="684" t="s">
        <v>151</v>
      </c>
      <c r="V26" s="684" t="s">
        <v>151</v>
      </c>
      <c r="W26" s="684" t="s">
        <v>151</v>
      </c>
      <c r="X26" s="684" t="s">
        <v>151</v>
      </c>
      <c r="Y26" s="684" t="s">
        <v>151</v>
      </c>
      <c r="Z26" s="684" t="s">
        <v>151</v>
      </c>
    </row>
    <row r="27" spans="1:26">
      <c r="A27" s="780" t="str">
        <f>A$6</f>
        <v>FC724 = 4</v>
      </c>
      <c r="B27" s="772" t="s">
        <v>635</v>
      </c>
      <c r="C27" s="51" t="s">
        <v>636</v>
      </c>
      <c r="D27" s="51" t="s">
        <v>637</v>
      </c>
      <c r="E27" s="51" t="s">
        <v>638</v>
      </c>
      <c r="F27" s="51" t="s">
        <v>639</v>
      </c>
      <c r="G27" s="51" t="s">
        <v>640</v>
      </c>
      <c r="H27" s="51" t="s">
        <v>641</v>
      </c>
      <c r="I27" s="51" t="s">
        <v>642</v>
      </c>
      <c r="J27" s="51" t="s">
        <v>151</v>
      </c>
      <c r="K27" s="51" t="s">
        <v>151</v>
      </c>
      <c r="L27" s="51" t="s">
        <v>151</v>
      </c>
      <c r="M27" s="51" t="s">
        <v>151</v>
      </c>
      <c r="N27" s="51" t="s">
        <v>151</v>
      </c>
      <c r="O27" s="51" t="s">
        <v>151</v>
      </c>
      <c r="P27" s="684" t="s">
        <v>151</v>
      </c>
      <c r="Q27" s="684" t="s">
        <v>151</v>
      </c>
      <c r="R27" s="684" t="s">
        <v>151</v>
      </c>
      <c r="S27" s="684" t="s">
        <v>151</v>
      </c>
      <c r="T27" s="684" t="s">
        <v>151</v>
      </c>
      <c r="U27" s="684" t="s">
        <v>151</v>
      </c>
      <c r="V27" s="684" t="s">
        <v>151</v>
      </c>
      <c r="W27" s="684" t="s">
        <v>151</v>
      </c>
      <c r="X27" s="684" t="s">
        <v>151</v>
      </c>
      <c r="Y27" s="684" t="s">
        <v>151</v>
      </c>
      <c r="Z27" s="684" t="s">
        <v>151</v>
      </c>
    </row>
    <row r="28" spans="1:26">
      <c r="A28" s="780" t="str">
        <f>A$7</f>
        <v>FC726 = 5</v>
      </c>
      <c r="B28" s="772" t="s">
        <v>643</v>
      </c>
      <c r="C28" s="51" t="s">
        <v>644</v>
      </c>
      <c r="D28" s="51" t="s">
        <v>645</v>
      </c>
      <c r="E28" s="51" t="s">
        <v>646</v>
      </c>
      <c r="F28" s="51" t="s">
        <v>151</v>
      </c>
      <c r="G28" s="51" t="s">
        <v>151</v>
      </c>
      <c r="H28" s="51" t="s">
        <v>151</v>
      </c>
      <c r="I28" s="51" t="s">
        <v>151</v>
      </c>
      <c r="J28" s="51" t="s">
        <v>151</v>
      </c>
      <c r="K28" s="51" t="s">
        <v>151</v>
      </c>
      <c r="L28" s="51" t="s">
        <v>151</v>
      </c>
      <c r="M28" s="51" t="s">
        <v>151</v>
      </c>
      <c r="N28" s="51" t="s">
        <v>151</v>
      </c>
      <c r="O28" s="51" t="s">
        <v>151</v>
      </c>
      <c r="P28" s="684" t="s">
        <v>151</v>
      </c>
      <c r="Q28" s="684" t="s">
        <v>151</v>
      </c>
      <c r="R28" s="684" t="s">
        <v>151</v>
      </c>
      <c r="S28" s="684" t="s">
        <v>151</v>
      </c>
      <c r="T28" s="684" t="s">
        <v>151</v>
      </c>
      <c r="U28" s="684" t="s">
        <v>151</v>
      </c>
      <c r="V28" s="684" t="s">
        <v>151</v>
      </c>
      <c r="W28" s="684" t="s">
        <v>151</v>
      </c>
      <c r="X28" s="684" t="s">
        <v>151</v>
      </c>
      <c r="Y28" s="684" t="s">
        <v>151</v>
      </c>
      <c r="Z28" s="684" t="s">
        <v>151</v>
      </c>
    </row>
    <row r="29" spans="1:26">
      <c r="A29" s="780" t="str">
        <f>A$8</f>
        <v>FT724 = 6</v>
      </c>
      <c r="B29" s="772" t="s">
        <v>143</v>
      </c>
      <c r="C29" s="51" t="s">
        <v>647</v>
      </c>
      <c r="D29" s="684" t="s">
        <v>151</v>
      </c>
      <c r="E29" s="684" t="s">
        <v>151</v>
      </c>
      <c r="F29" s="684" t="s">
        <v>151</v>
      </c>
      <c r="G29" s="684" t="s">
        <v>151</v>
      </c>
      <c r="H29" s="684" t="s">
        <v>151</v>
      </c>
      <c r="I29" s="684" t="s">
        <v>151</v>
      </c>
      <c r="J29" s="684" t="s">
        <v>151</v>
      </c>
      <c r="K29" s="684" t="s">
        <v>151</v>
      </c>
      <c r="L29" s="684" t="s">
        <v>151</v>
      </c>
      <c r="M29" s="684" t="s">
        <v>151</v>
      </c>
      <c r="N29" s="684" t="s">
        <v>151</v>
      </c>
      <c r="O29" s="684" t="s">
        <v>151</v>
      </c>
      <c r="P29" s="684" t="s">
        <v>151</v>
      </c>
      <c r="Q29" s="684" t="s">
        <v>151</v>
      </c>
      <c r="R29" s="684" t="s">
        <v>151</v>
      </c>
      <c r="S29" s="684" t="s">
        <v>151</v>
      </c>
      <c r="T29" s="684" t="s">
        <v>151</v>
      </c>
      <c r="U29" s="684" t="s">
        <v>151</v>
      </c>
      <c r="V29" s="684" t="s">
        <v>151</v>
      </c>
      <c r="W29" s="684" t="s">
        <v>151</v>
      </c>
      <c r="X29" s="684" t="s">
        <v>151</v>
      </c>
      <c r="Y29" s="684" t="s">
        <v>151</v>
      </c>
      <c r="Z29" s="684" t="s">
        <v>151</v>
      </c>
    </row>
    <row r="30" spans="1:26">
      <c r="A30" s="780" t="str">
        <f>A$9</f>
        <v>FC728 = 7</v>
      </c>
      <c r="B30" s="772"/>
      <c r="C30" s="684"/>
      <c r="D30" s="684"/>
      <c r="E30" s="684"/>
      <c r="F30" s="684"/>
      <c r="G30" s="684"/>
      <c r="H30" s="684"/>
      <c r="I30" s="684"/>
      <c r="J30" s="684"/>
      <c r="K30" s="684"/>
      <c r="L30" s="684"/>
      <c r="M30" s="684"/>
      <c r="N30" s="684"/>
      <c r="O30" s="684"/>
      <c r="P30" s="684"/>
      <c r="Q30" s="684"/>
      <c r="R30" s="684"/>
      <c r="S30" s="684"/>
      <c r="T30" s="684"/>
      <c r="U30" s="684"/>
      <c r="V30" s="684"/>
      <c r="W30" s="684"/>
      <c r="X30" s="684"/>
      <c r="Y30" s="684"/>
      <c r="Z30" s="684"/>
    </row>
    <row r="31" spans="1:26">
      <c r="A31" s="780" t="str">
        <f>A$10</f>
        <v>FG722 = 8</v>
      </c>
      <c r="B31" s="772"/>
      <c r="C31" s="51"/>
      <c r="D31" s="684"/>
      <c r="E31" s="684"/>
      <c r="F31" s="684"/>
      <c r="G31" s="684"/>
      <c r="H31" s="684"/>
      <c r="I31" s="684"/>
      <c r="J31" s="684"/>
      <c r="K31" s="684"/>
      <c r="L31" s="684"/>
      <c r="M31" s="684"/>
      <c r="N31" s="684"/>
      <c r="O31" s="684"/>
      <c r="P31" s="684"/>
      <c r="Q31" s="684"/>
      <c r="R31" s="684"/>
      <c r="S31" s="684"/>
      <c r="T31" s="684"/>
      <c r="U31" s="684"/>
      <c r="V31" s="684"/>
      <c r="W31" s="684"/>
      <c r="X31" s="684"/>
      <c r="Y31" s="684"/>
      <c r="Z31" s="684"/>
    </row>
    <row r="32" spans="1:26">
      <c r="A32" s="780" t="str">
        <f>A$11</f>
        <v>FT728= 9</v>
      </c>
      <c r="B32" s="772"/>
      <c r="C32" s="51"/>
      <c r="D32" s="684"/>
      <c r="E32" s="684"/>
      <c r="F32" s="684"/>
      <c r="G32" s="684"/>
      <c r="H32" s="684"/>
      <c r="I32" s="684"/>
      <c r="J32" s="684"/>
      <c r="K32" s="684"/>
      <c r="L32" s="684"/>
      <c r="M32" s="684"/>
      <c r="N32" s="684"/>
      <c r="O32" s="684"/>
      <c r="P32" s="684"/>
      <c r="Q32" s="684"/>
      <c r="R32" s="684"/>
      <c r="S32" s="684"/>
      <c r="T32" s="684"/>
      <c r="U32" s="684"/>
      <c r="V32" s="684"/>
      <c r="W32" s="684"/>
      <c r="X32" s="684"/>
      <c r="Y32" s="684"/>
      <c r="Z32" s="684"/>
    </row>
    <row r="33" spans="1:26">
      <c r="A33" s="780" t="str">
        <f>A$12</f>
        <v/>
      </c>
      <c r="B33" s="772"/>
      <c r="C33" s="51"/>
      <c r="D33" s="684"/>
      <c r="E33" s="684"/>
      <c r="F33" s="684"/>
      <c r="G33" s="684"/>
      <c r="H33" s="684"/>
      <c r="I33" s="684"/>
      <c r="J33" s="684"/>
      <c r="K33" s="684"/>
      <c r="L33" s="684"/>
      <c r="M33" s="684"/>
      <c r="N33" s="684"/>
      <c r="O33" s="684"/>
      <c r="P33" s="684"/>
      <c r="Q33" s="684"/>
      <c r="R33" s="684"/>
      <c r="S33" s="684"/>
      <c r="T33" s="684"/>
      <c r="U33" s="684"/>
      <c r="V33" s="684"/>
      <c r="W33" s="684"/>
      <c r="X33" s="684"/>
      <c r="Y33" s="684"/>
      <c r="Z33" s="684"/>
    </row>
    <row r="34" spans="1:26">
      <c r="A34" s="780" t="str">
        <f>A$13</f>
        <v/>
      </c>
      <c r="B34" s="772"/>
      <c r="C34" s="51"/>
      <c r="D34" s="684"/>
      <c r="E34" s="684"/>
      <c r="F34" s="684"/>
      <c r="G34" s="684"/>
      <c r="H34" s="684"/>
      <c r="I34" s="684"/>
      <c r="J34" s="684"/>
      <c r="K34" s="684"/>
      <c r="L34" s="684"/>
      <c r="M34" s="684"/>
      <c r="N34" s="684"/>
      <c r="O34" s="684"/>
      <c r="P34" s="684"/>
      <c r="Q34" s="684"/>
      <c r="R34" s="684"/>
      <c r="S34" s="684"/>
      <c r="T34" s="684"/>
      <c r="U34" s="684"/>
      <c r="V34" s="684"/>
      <c r="W34" s="684"/>
      <c r="X34" s="684"/>
      <c r="Y34" s="684"/>
      <c r="Z34" s="684"/>
    </row>
    <row r="35" spans="1:26">
      <c r="A35" s="780" t="str">
        <f>A$14</f>
        <v/>
      </c>
      <c r="B35" s="772"/>
      <c r="C35" s="51"/>
      <c r="D35" s="684"/>
      <c r="E35" s="684"/>
      <c r="F35" s="684"/>
      <c r="G35" s="684"/>
      <c r="H35" s="684"/>
      <c r="I35" s="684"/>
      <c r="J35" s="684"/>
      <c r="K35" s="684"/>
      <c r="L35" s="684"/>
      <c r="M35" s="684"/>
      <c r="N35" s="684"/>
      <c r="O35" s="684"/>
      <c r="P35" s="684"/>
      <c r="Q35" s="684"/>
      <c r="R35" s="684"/>
      <c r="S35" s="684"/>
      <c r="T35" s="684"/>
      <c r="U35" s="684"/>
      <c r="V35" s="684"/>
      <c r="W35" s="684"/>
      <c r="X35" s="684"/>
      <c r="Y35" s="684"/>
      <c r="Z35" s="684"/>
    </row>
    <row r="36" spans="1:26">
      <c r="A36" s="780" t="str">
        <f>A$15</f>
        <v/>
      </c>
      <c r="B36" s="772"/>
      <c r="C36" s="51"/>
      <c r="D36" s="684"/>
      <c r="E36" s="684"/>
      <c r="F36" s="684"/>
      <c r="G36" s="684"/>
      <c r="H36" s="684"/>
      <c r="I36" s="684"/>
      <c r="J36" s="684"/>
      <c r="K36" s="684"/>
      <c r="L36" s="684"/>
      <c r="M36" s="684"/>
      <c r="N36" s="684"/>
      <c r="O36" s="684"/>
      <c r="P36" s="684"/>
      <c r="Q36" s="684"/>
      <c r="R36" s="684"/>
      <c r="S36" s="684"/>
      <c r="T36" s="684"/>
      <c r="U36" s="684"/>
      <c r="V36" s="684"/>
      <c r="W36" s="684"/>
      <c r="X36" s="684"/>
      <c r="Y36" s="684"/>
      <c r="Z36" s="684"/>
    </row>
    <row r="37" spans="1:26">
      <c r="A37" s="780" t="str">
        <f>A$16</f>
        <v/>
      </c>
      <c r="B37" s="772"/>
      <c r="C37" s="51"/>
      <c r="D37" s="684"/>
      <c r="E37" s="684"/>
      <c r="F37" s="684"/>
      <c r="G37" s="684"/>
      <c r="H37" s="684"/>
      <c r="I37" s="684"/>
      <c r="J37" s="684"/>
      <c r="K37" s="684"/>
      <c r="L37" s="684"/>
      <c r="M37" s="684"/>
      <c r="N37" s="684"/>
      <c r="O37" s="684"/>
      <c r="P37" s="684"/>
      <c r="Q37" s="684"/>
      <c r="R37" s="684"/>
      <c r="S37" s="684"/>
      <c r="T37" s="684"/>
      <c r="U37" s="684"/>
      <c r="V37" s="684"/>
      <c r="W37" s="684"/>
      <c r="X37" s="684"/>
      <c r="Y37" s="684"/>
      <c r="Z37" s="684"/>
    </row>
    <row r="38" spans="1:26">
      <c r="A38" s="780" t="str">
        <f>A$17</f>
        <v/>
      </c>
      <c r="B38" s="772"/>
      <c r="C38" s="51"/>
      <c r="D38" s="684"/>
      <c r="E38" s="684"/>
      <c r="F38" s="684"/>
      <c r="G38" s="684"/>
      <c r="H38" s="684"/>
      <c r="I38" s="684"/>
      <c r="J38" s="684"/>
      <c r="K38" s="684"/>
      <c r="L38" s="684"/>
      <c r="M38" s="684"/>
      <c r="N38" s="684"/>
      <c r="O38" s="684"/>
      <c r="P38" s="684"/>
      <c r="Q38" s="684"/>
      <c r="R38" s="684"/>
      <c r="S38" s="684"/>
      <c r="T38" s="684"/>
      <c r="U38" s="684"/>
      <c r="V38" s="684"/>
      <c r="W38" s="684"/>
      <c r="X38" s="684"/>
      <c r="Y38" s="684"/>
      <c r="Z38" s="684"/>
    </row>
    <row r="39" spans="1:26">
      <c r="A39" s="780" t="str">
        <f>A$18</f>
        <v/>
      </c>
      <c r="B39" s="772"/>
      <c r="C39" s="51"/>
      <c r="D39" s="684"/>
      <c r="E39" s="684"/>
      <c r="F39" s="684"/>
      <c r="G39" s="684"/>
      <c r="H39" s="684"/>
      <c r="I39" s="684"/>
      <c r="J39" s="684"/>
      <c r="K39" s="684"/>
      <c r="L39" s="684"/>
      <c r="M39" s="684"/>
      <c r="N39" s="684"/>
      <c r="O39" s="684"/>
      <c r="P39" s="684"/>
      <c r="Q39" s="684"/>
      <c r="R39" s="684"/>
      <c r="S39" s="684"/>
      <c r="T39" s="684"/>
      <c r="U39" s="684"/>
      <c r="V39" s="684"/>
      <c r="W39" s="684"/>
      <c r="X39" s="684"/>
      <c r="Y39" s="684"/>
      <c r="Z39" s="684"/>
    </row>
    <row r="40" spans="1:26">
      <c r="A40" s="780" t="str">
        <f>A$19</f>
        <v/>
      </c>
      <c r="B40" s="772"/>
      <c r="C40" s="51"/>
      <c r="D40" s="684"/>
      <c r="E40" s="684"/>
      <c r="F40" s="684"/>
      <c r="G40" s="684"/>
      <c r="H40" s="684"/>
      <c r="I40" s="684"/>
      <c r="J40" s="684"/>
      <c r="K40" s="684"/>
      <c r="L40" s="684"/>
      <c r="M40" s="684"/>
      <c r="N40" s="684"/>
      <c r="O40" s="684"/>
      <c r="P40" s="684"/>
      <c r="Q40" s="684"/>
      <c r="R40" s="684"/>
      <c r="S40" s="684"/>
      <c r="T40" s="684"/>
      <c r="U40" s="684"/>
      <c r="V40" s="684"/>
      <c r="W40" s="684"/>
      <c r="X40" s="684"/>
      <c r="Y40" s="684"/>
      <c r="Z40" s="684"/>
    </row>
    <row r="41" spans="1:26">
      <c r="A41" s="780" t="str">
        <f>A$20</f>
        <v/>
      </c>
      <c r="B41" s="772"/>
      <c r="C41" s="51"/>
      <c r="D41" s="684"/>
      <c r="E41" s="684"/>
      <c r="F41" s="684"/>
      <c r="G41" s="684"/>
      <c r="H41" s="684"/>
      <c r="I41" s="684"/>
      <c r="J41" s="684"/>
      <c r="K41" s="684"/>
      <c r="L41" s="684"/>
      <c r="M41" s="684"/>
      <c r="N41" s="684"/>
      <c r="O41" s="684"/>
      <c r="P41" s="684"/>
      <c r="Q41" s="684"/>
      <c r="R41" s="684"/>
      <c r="S41" s="684"/>
      <c r="T41" s="684"/>
      <c r="U41" s="684"/>
      <c r="V41" s="684"/>
      <c r="W41" s="684"/>
      <c r="X41" s="684"/>
      <c r="Y41" s="684"/>
      <c r="Z41" s="684"/>
    </row>
    <row r="43" spans="1:26">
      <c r="A43" s="771"/>
      <c r="B43" s="776" t="str">
        <f>B$1</f>
        <v>Variants</v>
      </c>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row>
    <row r="44" spans="1:26">
      <c r="A44" s="773" t="s">
        <v>648</v>
      </c>
      <c r="B44" s="778">
        <f>B$2</f>
        <v>1</v>
      </c>
      <c r="C44" s="779">
        <f>C$2</f>
        <v>2</v>
      </c>
      <c r="D44" s="779">
        <f t="shared" ref="D44:Z44" si="1">D$2</f>
        <v>3</v>
      </c>
      <c r="E44" s="779">
        <f t="shared" si="1"/>
        <v>4</v>
      </c>
      <c r="F44" s="779">
        <f t="shared" si="1"/>
        <v>5</v>
      </c>
      <c r="G44" s="779">
        <f t="shared" si="1"/>
        <v>6</v>
      </c>
      <c r="H44" s="779">
        <f t="shared" si="1"/>
        <v>7</v>
      </c>
      <c r="I44" s="779">
        <f t="shared" si="1"/>
        <v>8</v>
      </c>
      <c r="J44" s="779">
        <f t="shared" si="1"/>
        <v>9</v>
      </c>
      <c r="K44" s="779">
        <f t="shared" si="1"/>
        <v>10</v>
      </c>
      <c r="L44" s="779">
        <f t="shared" si="1"/>
        <v>11</v>
      </c>
      <c r="M44" s="779">
        <f t="shared" si="1"/>
        <v>12</v>
      </c>
      <c r="N44" s="779">
        <f t="shared" si="1"/>
        <v>13</v>
      </c>
      <c r="O44" s="779">
        <f t="shared" si="1"/>
        <v>14</v>
      </c>
      <c r="P44" s="779">
        <f t="shared" si="1"/>
        <v>15</v>
      </c>
      <c r="Q44" s="779">
        <f t="shared" si="1"/>
        <v>16</v>
      </c>
      <c r="R44" s="779">
        <f t="shared" si="1"/>
        <v>17</v>
      </c>
      <c r="S44" s="779">
        <f t="shared" si="1"/>
        <v>18</v>
      </c>
      <c r="T44" s="779">
        <f t="shared" si="1"/>
        <v>19</v>
      </c>
      <c r="U44" s="779">
        <f t="shared" si="1"/>
        <v>20</v>
      </c>
      <c r="V44" s="779">
        <f t="shared" si="1"/>
        <v>21</v>
      </c>
      <c r="W44" s="779">
        <f t="shared" si="1"/>
        <v>22</v>
      </c>
      <c r="X44" s="779">
        <f t="shared" si="1"/>
        <v>23</v>
      </c>
      <c r="Y44" s="779">
        <f t="shared" si="1"/>
        <v>24</v>
      </c>
      <c r="Z44" s="779">
        <f t="shared" si="1"/>
        <v>25</v>
      </c>
    </row>
    <row r="45" spans="1:26">
      <c r="A45" s="780" t="str">
        <f>A$3</f>
        <v>FC721 = 1</v>
      </c>
      <c r="B45" s="772" t="s">
        <v>146</v>
      </c>
      <c r="C45" s="51" t="s">
        <v>649</v>
      </c>
      <c r="D45" s="51" t="s">
        <v>650</v>
      </c>
      <c r="E45" s="684" t="s">
        <v>151</v>
      </c>
      <c r="F45" s="684" t="s">
        <v>151</v>
      </c>
      <c r="G45" s="684" t="s">
        <v>151</v>
      </c>
      <c r="H45" s="684" t="s">
        <v>151</v>
      </c>
      <c r="I45" s="684" t="s">
        <v>151</v>
      </c>
      <c r="J45" s="684" t="s">
        <v>151</v>
      </c>
      <c r="K45" s="684" t="s">
        <v>151</v>
      </c>
      <c r="L45" s="684" t="s">
        <v>151</v>
      </c>
      <c r="M45" s="684" t="s">
        <v>151</v>
      </c>
      <c r="N45" s="684" t="s">
        <v>151</v>
      </c>
      <c r="O45" s="684" t="s">
        <v>151</v>
      </c>
      <c r="P45" s="684" t="s">
        <v>151</v>
      </c>
      <c r="Q45" s="684" t="s">
        <v>151</v>
      </c>
      <c r="R45" s="684" t="s">
        <v>151</v>
      </c>
      <c r="S45" s="684" t="s">
        <v>151</v>
      </c>
      <c r="T45" s="684" t="s">
        <v>151</v>
      </c>
      <c r="U45" s="684" t="s">
        <v>151</v>
      </c>
      <c r="V45" s="684" t="s">
        <v>151</v>
      </c>
      <c r="W45" s="684" t="s">
        <v>151</v>
      </c>
      <c r="X45" s="684" t="s">
        <v>151</v>
      </c>
      <c r="Y45" s="684" t="s">
        <v>151</v>
      </c>
      <c r="Z45" s="684" t="s">
        <v>151</v>
      </c>
    </row>
    <row r="46" spans="1:26">
      <c r="A46" s="780" t="str">
        <f>A$4</f>
        <v>FC722 = 2</v>
      </c>
      <c r="B46" s="772" t="s">
        <v>146</v>
      </c>
      <c r="C46" s="51" t="s">
        <v>146</v>
      </c>
      <c r="D46" s="51" t="s">
        <v>649</v>
      </c>
      <c r="E46" s="51" t="s">
        <v>649</v>
      </c>
      <c r="F46" s="51" t="s">
        <v>146</v>
      </c>
      <c r="G46" s="51" t="s">
        <v>146</v>
      </c>
      <c r="H46" s="51" t="s">
        <v>651</v>
      </c>
      <c r="I46" s="51" t="s">
        <v>651</v>
      </c>
      <c r="J46" s="51" t="s">
        <v>650</v>
      </c>
      <c r="K46" s="51" t="s">
        <v>650</v>
      </c>
      <c r="L46" s="51" t="s">
        <v>652</v>
      </c>
      <c r="M46" s="51" t="s">
        <v>652</v>
      </c>
      <c r="N46" s="51" t="s">
        <v>652</v>
      </c>
      <c r="O46" s="51" t="s">
        <v>652</v>
      </c>
      <c r="P46" s="684" t="s">
        <v>151</v>
      </c>
      <c r="Q46" s="684" t="s">
        <v>151</v>
      </c>
      <c r="R46" s="684" t="s">
        <v>151</v>
      </c>
      <c r="S46" s="684" t="s">
        <v>151</v>
      </c>
      <c r="T46" s="684" t="s">
        <v>151</v>
      </c>
      <c r="U46" s="684" t="s">
        <v>151</v>
      </c>
      <c r="V46" s="684" t="s">
        <v>151</v>
      </c>
      <c r="W46" s="684" t="s">
        <v>151</v>
      </c>
      <c r="X46" s="684" t="s">
        <v>151</v>
      </c>
      <c r="Y46" s="684" t="s">
        <v>151</v>
      </c>
      <c r="Z46" s="684" t="s">
        <v>151</v>
      </c>
    </row>
    <row r="47" spans="1:26">
      <c r="A47" s="780" t="str">
        <f>A$5</f>
        <v>FC723 = 3</v>
      </c>
      <c r="B47" s="772" t="s">
        <v>146</v>
      </c>
      <c r="C47" s="51" t="s">
        <v>146</v>
      </c>
      <c r="D47" s="51" t="s">
        <v>151</v>
      </c>
      <c r="E47" s="51" t="s">
        <v>151</v>
      </c>
      <c r="F47" s="51" t="s">
        <v>151</v>
      </c>
      <c r="G47" s="51" t="s">
        <v>151</v>
      </c>
      <c r="H47" s="51" t="s">
        <v>151</v>
      </c>
      <c r="I47" s="51" t="s">
        <v>151</v>
      </c>
      <c r="J47" s="51" t="s">
        <v>151</v>
      </c>
      <c r="K47" s="51" t="s">
        <v>151</v>
      </c>
      <c r="L47" s="51" t="s">
        <v>151</v>
      </c>
      <c r="M47" s="51" t="s">
        <v>151</v>
      </c>
      <c r="N47" s="51" t="s">
        <v>151</v>
      </c>
      <c r="O47" s="51" t="s">
        <v>151</v>
      </c>
      <c r="P47" s="684" t="s">
        <v>151</v>
      </c>
      <c r="Q47" s="684" t="s">
        <v>151</v>
      </c>
      <c r="R47" s="684" t="s">
        <v>151</v>
      </c>
      <c r="S47" s="684" t="s">
        <v>151</v>
      </c>
      <c r="T47" s="684" t="s">
        <v>151</v>
      </c>
      <c r="U47" s="684" t="s">
        <v>151</v>
      </c>
      <c r="V47" s="684" t="s">
        <v>151</v>
      </c>
      <c r="W47" s="684" t="s">
        <v>151</v>
      </c>
      <c r="X47" s="684" t="s">
        <v>151</v>
      </c>
      <c r="Y47" s="684" t="s">
        <v>151</v>
      </c>
      <c r="Z47" s="684" t="s">
        <v>151</v>
      </c>
    </row>
    <row r="48" spans="1:26">
      <c r="A48" s="780" t="str">
        <f>A$6</f>
        <v>FC724 = 4</v>
      </c>
      <c r="B48" s="772" t="s">
        <v>146</v>
      </c>
      <c r="C48" s="51" t="s">
        <v>146</v>
      </c>
      <c r="D48" s="51" t="s">
        <v>651</v>
      </c>
      <c r="E48" s="51" t="s">
        <v>651</v>
      </c>
      <c r="F48" s="51" t="s">
        <v>650</v>
      </c>
      <c r="G48" s="51" t="s">
        <v>650</v>
      </c>
      <c r="H48" s="51" t="s">
        <v>652</v>
      </c>
      <c r="I48" s="51" t="s">
        <v>652</v>
      </c>
      <c r="J48" s="51" t="s">
        <v>151</v>
      </c>
      <c r="K48" s="51" t="s">
        <v>151</v>
      </c>
      <c r="L48" s="51" t="s">
        <v>151</v>
      </c>
      <c r="M48" s="51" t="s">
        <v>151</v>
      </c>
      <c r="N48" s="51" t="s">
        <v>151</v>
      </c>
      <c r="O48" s="51" t="s">
        <v>151</v>
      </c>
      <c r="P48" s="684" t="s">
        <v>151</v>
      </c>
      <c r="Q48" s="684" t="s">
        <v>151</v>
      </c>
      <c r="R48" s="684" t="s">
        <v>151</v>
      </c>
      <c r="S48" s="684" t="s">
        <v>151</v>
      </c>
      <c r="T48" s="684" t="s">
        <v>151</v>
      </c>
      <c r="U48" s="684" t="s">
        <v>151</v>
      </c>
      <c r="V48" s="684" t="s">
        <v>151</v>
      </c>
      <c r="W48" s="684" t="s">
        <v>151</v>
      </c>
      <c r="X48" s="684" t="s">
        <v>151</v>
      </c>
      <c r="Y48" s="684" t="s">
        <v>151</v>
      </c>
      <c r="Z48" s="684" t="s">
        <v>151</v>
      </c>
    </row>
    <row r="49" spans="1:26">
      <c r="A49" s="780" t="str">
        <f>A$7</f>
        <v>FC726 = 5</v>
      </c>
      <c r="B49" s="772" t="s">
        <v>146</v>
      </c>
      <c r="C49" s="51" t="s">
        <v>146</v>
      </c>
      <c r="D49" s="51" t="s">
        <v>652</v>
      </c>
      <c r="E49" s="51" t="s">
        <v>652</v>
      </c>
      <c r="F49" s="51" t="s">
        <v>151</v>
      </c>
      <c r="G49" s="51" t="s">
        <v>151</v>
      </c>
      <c r="H49" s="51" t="s">
        <v>151</v>
      </c>
      <c r="I49" s="51" t="s">
        <v>151</v>
      </c>
      <c r="J49" s="51" t="s">
        <v>151</v>
      </c>
      <c r="K49" s="51" t="s">
        <v>151</v>
      </c>
      <c r="L49" s="51" t="s">
        <v>151</v>
      </c>
      <c r="M49" s="51" t="s">
        <v>151</v>
      </c>
      <c r="N49" s="51" t="s">
        <v>151</v>
      </c>
      <c r="O49" s="51" t="s">
        <v>151</v>
      </c>
      <c r="P49" s="684" t="s">
        <v>151</v>
      </c>
      <c r="Q49" s="684" t="s">
        <v>151</v>
      </c>
      <c r="R49" s="684" t="s">
        <v>151</v>
      </c>
      <c r="S49" s="684" t="s">
        <v>151</v>
      </c>
      <c r="T49" s="684" t="s">
        <v>151</v>
      </c>
      <c r="U49" s="684" t="s">
        <v>151</v>
      </c>
      <c r="V49" s="684" t="s">
        <v>151</v>
      </c>
      <c r="W49" s="684" t="s">
        <v>151</v>
      </c>
      <c r="X49" s="684" t="s">
        <v>151</v>
      </c>
      <c r="Y49" s="684" t="s">
        <v>151</v>
      </c>
      <c r="Z49" s="684" t="s">
        <v>151</v>
      </c>
    </row>
    <row r="50" spans="1:26">
      <c r="A50" s="780" t="str">
        <f>A$8</f>
        <v>FT724 = 6</v>
      </c>
      <c r="B50" s="772" t="s">
        <v>146</v>
      </c>
      <c r="C50" s="51" t="s">
        <v>650</v>
      </c>
      <c r="D50" s="684" t="s">
        <v>151</v>
      </c>
      <c r="E50" s="684" t="s">
        <v>151</v>
      </c>
      <c r="F50" s="684" t="s">
        <v>151</v>
      </c>
      <c r="G50" s="684" t="s">
        <v>151</v>
      </c>
      <c r="H50" s="684" t="s">
        <v>151</v>
      </c>
      <c r="I50" s="684" t="s">
        <v>151</v>
      </c>
      <c r="J50" s="684" t="s">
        <v>151</v>
      </c>
      <c r="K50" s="684" t="s">
        <v>151</v>
      </c>
      <c r="L50" s="684" t="s">
        <v>151</v>
      </c>
      <c r="M50" s="684" t="s">
        <v>151</v>
      </c>
      <c r="N50" s="684" t="s">
        <v>151</v>
      </c>
      <c r="O50" s="684" t="s">
        <v>151</v>
      </c>
      <c r="P50" s="684" t="s">
        <v>151</v>
      </c>
      <c r="Q50" s="684" t="s">
        <v>151</v>
      </c>
      <c r="R50" s="684" t="s">
        <v>151</v>
      </c>
      <c r="S50" s="684" t="s">
        <v>151</v>
      </c>
      <c r="T50" s="684" t="s">
        <v>151</v>
      </c>
      <c r="U50" s="684" t="s">
        <v>151</v>
      </c>
      <c r="V50" s="684" t="s">
        <v>151</v>
      </c>
      <c r="W50" s="684" t="s">
        <v>151</v>
      </c>
      <c r="X50" s="684" t="s">
        <v>151</v>
      </c>
      <c r="Y50" s="684" t="s">
        <v>151</v>
      </c>
      <c r="Z50" s="684" t="s">
        <v>151</v>
      </c>
    </row>
    <row r="51" spans="1:26">
      <c r="A51" s="780" t="str">
        <f>A$9</f>
        <v>FC728 = 7</v>
      </c>
      <c r="B51" s="772"/>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row>
    <row r="52" spans="1:26">
      <c r="A52" s="780" t="str">
        <f>A$10</f>
        <v>FG722 = 8</v>
      </c>
      <c r="B52" s="772"/>
      <c r="C52" s="269"/>
      <c r="D52" s="684"/>
      <c r="E52" s="684"/>
      <c r="F52" s="684"/>
      <c r="G52" s="684"/>
      <c r="H52" s="684"/>
      <c r="I52" s="684"/>
      <c r="J52" s="684"/>
      <c r="K52" s="684"/>
      <c r="L52" s="684"/>
      <c r="M52" s="684"/>
      <c r="N52" s="684"/>
      <c r="O52" s="684"/>
      <c r="P52" s="684"/>
      <c r="Q52" s="684"/>
      <c r="R52" s="684"/>
      <c r="S52" s="684"/>
      <c r="T52" s="684"/>
      <c r="U52" s="684"/>
      <c r="V52" s="684"/>
      <c r="W52" s="684"/>
      <c r="X52" s="684"/>
      <c r="Y52" s="684"/>
      <c r="Z52" s="684"/>
    </row>
    <row r="53" spans="1:26">
      <c r="A53" s="780" t="str">
        <f>A$11</f>
        <v>FT728= 9</v>
      </c>
      <c r="B53" s="772"/>
      <c r="C53" s="269"/>
      <c r="D53" s="684"/>
      <c r="E53" s="684"/>
      <c r="F53" s="684"/>
      <c r="G53" s="684"/>
      <c r="H53" s="684"/>
      <c r="I53" s="684"/>
      <c r="J53" s="684"/>
      <c r="K53" s="684"/>
      <c r="L53" s="684"/>
      <c r="M53" s="684"/>
      <c r="N53" s="684"/>
      <c r="O53" s="684"/>
      <c r="P53" s="684"/>
      <c r="Q53" s="684"/>
      <c r="R53" s="684"/>
      <c r="S53" s="684"/>
      <c r="T53" s="684"/>
      <c r="U53" s="684"/>
      <c r="V53" s="684"/>
      <c r="W53" s="684"/>
      <c r="X53" s="684"/>
      <c r="Y53" s="684"/>
      <c r="Z53" s="684"/>
    </row>
    <row r="54" spans="1:26">
      <c r="A54" s="780" t="str">
        <f>A$12</f>
        <v/>
      </c>
      <c r="B54" s="772"/>
      <c r="C54" s="269"/>
      <c r="D54" s="684"/>
      <c r="E54" s="684"/>
      <c r="F54" s="684"/>
      <c r="G54" s="684"/>
      <c r="H54" s="684"/>
      <c r="I54" s="684"/>
      <c r="J54" s="684"/>
      <c r="K54" s="684"/>
      <c r="L54" s="684"/>
      <c r="M54" s="684"/>
      <c r="N54" s="684"/>
      <c r="O54" s="684"/>
      <c r="P54" s="684"/>
      <c r="Q54" s="684"/>
      <c r="R54" s="684"/>
      <c r="S54" s="684"/>
      <c r="T54" s="684"/>
      <c r="U54" s="684"/>
      <c r="V54" s="684"/>
      <c r="W54" s="684"/>
      <c r="X54" s="684"/>
      <c r="Y54" s="684"/>
      <c r="Z54" s="684"/>
    </row>
    <row r="55" spans="1:26">
      <c r="A55" s="780" t="str">
        <f>A$13</f>
        <v/>
      </c>
      <c r="B55" s="772"/>
      <c r="C55" s="269"/>
      <c r="D55" s="684"/>
      <c r="E55" s="684"/>
      <c r="F55" s="684"/>
      <c r="G55" s="684"/>
      <c r="H55" s="684"/>
      <c r="I55" s="684"/>
      <c r="J55" s="684"/>
      <c r="K55" s="684"/>
      <c r="L55" s="684"/>
      <c r="M55" s="684"/>
      <c r="N55" s="684"/>
      <c r="O55" s="684"/>
      <c r="P55" s="684"/>
      <c r="Q55" s="684"/>
      <c r="R55" s="684"/>
      <c r="S55" s="684"/>
      <c r="T55" s="684"/>
      <c r="U55" s="684"/>
      <c r="V55" s="684"/>
      <c r="W55" s="684"/>
      <c r="X55" s="684"/>
      <c r="Y55" s="684"/>
      <c r="Z55" s="684"/>
    </row>
    <row r="56" spans="1:26">
      <c r="A56" s="780" t="str">
        <f>A$14</f>
        <v/>
      </c>
      <c r="B56" s="772"/>
      <c r="C56" s="269"/>
      <c r="D56" s="684"/>
      <c r="E56" s="684"/>
      <c r="F56" s="684"/>
      <c r="G56" s="684"/>
      <c r="H56" s="684"/>
      <c r="I56" s="684"/>
      <c r="J56" s="684"/>
      <c r="K56" s="684"/>
      <c r="L56" s="684"/>
      <c r="M56" s="684"/>
      <c r="N56" s="684"/>
      <c r="O56" s="684"/>
      <c r="P56" s="684"/>
      <c r="Q56" s="684"/>
      <c r="R56" s="684"/>
      <c r="S56" s="684"/>
      <c r="T56" s="684"/>
      <c r="U56" s="684"/>
      <c r="V56" s="684"/>
      <c r="W56" s="684"/>
      <c r="X56" s="684"/>
      <c r="Y56" s="684"/>
      <c r="Z56" s="684"/>
    </row>
    <row r="57" spans="1:26">
      <c r="A57" s="780" t="str">
        <f>A$15</f>
        <v/>
      </c>
      <c r="B57" s="772"/>
      <c r="C57" s="269"/>
      <c r="D57" s="684"/>
      <c r="E57" s="684"/>
      <c r="F57" s="684"/>
      <c r="G57" s="684"/>
      <c r="H57" s="684"/>
      <c r="I57" s="684"/>
      <c r="J57" s="684"/>
      <c r="K57" s="684"/>
      <c r="L57" s="684"/>
      <c r="M57" s="684"/>
      <c r="N57" s="684"/>
      <c r="O57" s="684"/>
      <c r="P57" s="684"/>
      <c r="Q57" s="684"/>
      <c r="R57" s="684"/>
      <c r="S57" s="684"/>
      <c r="T57" s="684"/>
      <c r="U57" s="684"/>
      <c r="V57" s="684"/>
      <c r="W57" s="684"/>
      <c r="X57" s="684"/>
      <c r="Y57" s="684"/>
      <c r="Z57" s="684"/>
    </row>
    <row r="58" spans="1:26">
      <c r="A58" s="780" t="str">
        <f>A$16</f>
        <v/>
      </c>
      <c r="B58" s="772"/>
      <c r="C58" s="269"/>
      <c r="D58" s="684"/>
      <c r="E58" s="684"/>
      <c r="F58" s="684"/>
      <c r="G58" s="684"/>
      <c r="H58" s="684"/>
      <c r="I58" s="684"/>
      <c r="J58" s="684"/>
      <c r="K58" s="684"/>
      <c r="L58" s="684"/>
      <c r="M58" s="684"/>
      <c r="N58" s="684"/>
      <c r="O58" s="684"/>
      <c r="P58" s="684"/>
      <c r="Q58" s="684"/>
      <c r="R58" s="684"/>
      <c r="S58" s="684"/>
      <c r="T58" s="684"/>
      <c r="U58" s="684"/>
      <c r="V58" s="684"/>
      <c r="W58" s="684"/>
      <c r="X58" s="684"/>
      <c r="Y58" s="684"/>
      <c r="Z58" s="684"/>
    </row>
    <row r="59" spans="1:26">
      <c r="A59" s="780" t="str">
        <f>A$17</f>
        <v/>
      </c>
      <c r="B59" s="772"/>
      <c r="C59" s="269"/>
      <c r="D59" s="684"/>
      <c r="E59" s="684"/>
      <c r="F59" s="684"/>
      <c r="G59" s="684"/>
      <c r="H59" s="684"/>
      <c r="I59" s="684"/>
      <c r="J59" s="684"/>
      <c r="K59" s="684"/>
      <c r="L59" s="684"/>
      <c r="M59" s="684"/>
      <c r="N59" s="684"/>
      <c r="O59" s="684"/>
      <c r="P59" s="684"/>
      <c r="Q59" s="684"/>
      <c r="R59" s="684"/>
      <c r="S59" s="684"/>
      <c r="T59" s="684"/>
      <c r="U59" s="684"/>
      <c r="V59" s="684"/>
      <c r="W59" s="684"/>
      <c r="X59" s="684"/>
      <c r="Y59" s="684"/>
      <c r="Z59" s="684"/>
    </row>
    <row r="60" spans="1:26">
      <c r="A60" s="780" t="str">
        <f>A$18</f>
        <v/>
      </c>
      <c r="B60" s="772"/>
      <c r="C60" s="269"/>
      <c r="D60" s="684"/>
      <c r="E60" s="684"/>
      <c r="F60" s="684"/>
      <c r="G60" s="684"/>
      <c r="H60" s="684"/>
      <c r="I60" s="684"/>
      <c r="J60" s="684"/>
      <c r="K60" s="684"/>
      <c r="L60" s="684"/>
      <c r="M60" s="684"/>
      <c r="N60" s="684"/>
      <c r="O60" s="684"/>
      <c r="P60" s="684"/>
      <c r="Q60" s="684"/>
      <c r="R60" s="684"/>
      <c r="S60" s="684"/>
      <c r="T60" s="684"/>
      <c r="U60" s="684"/>
      <c r="V60" s="684"/>
      <c r="W60" s="684"/>
      <c r="X60" s="684"/>
      <c r="Y60" s="684"/>
      <c r="Z60" s="684"/>
    </row>
    <row r="61" spans="1:26">
      <c r="A61" s="780" t="str">
        <f>A$19</f>
        <v/>
      </c>
      <c r="B61" s="772"/>
      <c r="C61" s="269"/>
      <c r="D61" s="684"/>
      <c r="E61" s="684"/>
      <c r="F61" s="684"/>
      <c r="G61" s="684"/>
      <c r="H61" s="684"/>
      <c r="I61" s="684"/>
      <c r="J61" s="684"/>
      <c r="K61" s="684"/>
      <c r="L61" s="684"/>
      <c r="M61" s="684"/>
      <c r="N61" s="684"/>
      <c r="O61" s="684"/>
      <c r="P61" s="684"/>
      <c r="Q61" s="684"/>
      <c r="R61" s="684"/>
      <c r="S61" s="684"/>
      <c r="T61" s="684"/>
      <c r="U61" s="684"/>
      <c r="V61" s="684"/>
      <c r="W61" s="684"/>
      <c r="X61" s="684"/>
      <c r="Y61" s="684"/>
      <c r="Z61" s="684"/>
    </row>
    <row r="62" spans="1:26">
      <c r="A62" s="780" t="str">
        <f>A$20</f>
        <v/>
      </c>
      <c r="B62" s="772"/>
      <c r="C62" s="269"/>
      <c r="D62" s="684"/>
      <c r="E62" s="684"/>
      <c r="F62" s="684"/>
      <c r="G62" s="684"/>
      <c r="H62" s="684"/>
      <c r="I62" s="684"/>
      <c r="J62" s="684"/>
      <c r="K62" s="684"/>
      <c r="L62" s="684"/>
      <c r="M62" s="684"/>
      <c r="N62" s="684"/>
      <c r="O62" s="684"/>
      <c r="P62" s="684"/>
      <c r="Q62" s="684"/>
      <c r="R62" s="684"/>
      <c r="S62" s="684"/>
      <c r="T62" s="684"/>
      <c r="U62" s="684"/>
      <c r="V62" s="684"/>
      <c r="W62" s="684"/>
      <c r="X62" s="684"/>
      <c r="Y62" s="684"/>
      <c r="Z62" s="684"/>
    </row>
    <row r="64" spans="1:26">
      <c r="A64" s="771"/>
      <c r="B64" s="776" t="str">
        <f>B$1</f>
        <v>Variants</v>
      </c>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7"/>
    </row>
    <row r="65" spans="1:26">
      <c r="A65" s="773" t="s">
        <v>148</v>
      </c>
      <c r="B65" s="778">
        <f>B$2</f>
        <v>1</v>
      </c>
      <c r="C65" s="779">
        <f>C$2</f>
        <v>2</v>
      </c>
      <c r="D65" s="779">
        <f t="shared" ref="D65:Z65" si="2">D$2</f>
        <v>3</v>
      </c>
      <c r="E65" s="779">
        <f t="shared" si="2"/>
        <v>4</v>
      </c>
      <c r="F65" s="779">
        <f t="shared" si="2"/>
        <v>5</v>
      </c>
      <c r="G65" s="779">
        <f t="shared" si="2"/>
        <v>6</v>
      </c>
      <c r="H65" s="779">
        <f t="shared" si="2"/>
        <v>7</v>
      </c>
      <c r="I65" s="779">
        <f t="shared" si="2"/>
        <v>8</v>
      </c>
      <c r="J65" s="779">
        <f t="shared" si="2"/>
        <v>9</v>
      </c>
      <c r="K65" s="779">
        <f t="shared" si="2"/>
        <v>10</v>
      </c>
      <c r="L65" s="779">
        <f t="shared" si="2"/>
        <v>11</v>
      </c>
      <c r="M65" s="779">
        <f t="shared" si="2"/>
        <v>12</v>
      </c>
      <c r="N65" s="779">
        <f t="shared" si="2"/>
        <v>13</v>
      </c>
      <c r="O65" s="779">
        <f t="shared" si="2"/>
        <v>14</v>
      </c>
      <c r="P65" s="779">
        <f t="shared" si="2"/>
        <v>15</v>
      </c>
      <c r="Q65" s="779">
        <f t="shared" si="2"/>
        <v>16</v>
      </c>
      <c r="R65" s="779">
        <f t="shared" si="2"/>
        <v>17</v>
      </c>
      <c r="S65" s="779">
        <f t="shared" si="2"/>
        <v>18</v>
      </c>
      <c r="T65" s="779">
        <f t="shared" si="2"/>
        <v>19</v>
      </c>
      <c r="U65" s="779">
        <f t="shared" si="2"/>
        <v>20</v>
      </c>
      <c r="V65" s="779">
        <f t="shared" si="2"/>
        <v>21</v>
      </c>
      <c r="W65" s="779">
        <f t="shared" si="2"/>
        <v>22</v>
      </c>
      <c r="X65" s="779">
        <f t="shared" si="2"/>
        <v>23</v>
      </c>
      <c r="Y65" s="779">
        <f t="shared" si="2"/>
        <v>24</v>
      </c>
      <c r="Z65" s="779">
        <f t="shared" si="2"/>
        <v>25</v>
      </c>
    </row>
    <row r="66" spans="1:26">
      <c r="A66" s="780" t="str">
        <f>A$3</f>
        <v>FC721 = 1</v>
      </c>
      <c r="B66" s="781" t="s">
        <v>149</v>
      </c>
      <c r="C66" s="782" t="s">
        <v>149</v>
      </c>
      <c r="D66" s="782" t="s">
        <v>149</v>
      </c>
      <c r="E66" s="783" t="s">
        <v>151</v>
      </c>
      <c r="F66" s="783" t="s">
        <v>151</v>
      </c>
      <c r="G66" s="783" t="s">
        <v>151</v>
      </c>
      <c r="H66" s="783" t="s">
        <v>151</v>
      </c>
      <c r="I66" s="783" t="s">
        <v>151</v>
      </c>
      <c r="J66" s="783" t="s">
        <v>151</v>
      </c>
      <c r="K66" s="783" t="s">
        <v>151</v>
      </c>
      <c r="L66" s="783" t="s">
        <v>151</v>
      </c>
      <c r="M66" s="783" t="s">
        <v>151</v>
      </c>
      <c r="N66" s="684" t="s">
        <v>151</v>
      </c>
      <c r="O66" s="684" t="s">
        <v>151</v>
      </c>
      <c r="P66" s="684" t="s">
        <v>151</v>
      </c>
      <c r="Q66" s="684" t="s">
        <v>151</v>
      </c>
      <c r="R66" s="684" t="s">
        <v>151</v>
      </c>
      <c r="S66" s="684" t="s">
        <v>151</v>
      </c>
      <c r="T66" s="684" t="s">
        <v>151</v>
      </c>
      <c r="U66" s="684" t="s">
        <v>151</v>
      </c>
      <c r="V66" s="684" t="s">
        <v>151</v>
      </c>
      <c r="W66" s="684" t="s">
        <v>151</v>
      </c>
      <c r="X66" s="684" t="s">
        <v>151</v>
      </c>
      <c r="Y66" s="684" t="s">
        <v>151</v>
      </c>
      <c r="Z66" s="684" t="s">
        <v>151</v>
      </c>
    </row>
    <row r="67" spans="1:26">
      <c r="A67" s="780" t="str">
        <f>A$4</f>
        <v>FC722 = 2</v>
      </c>
      <c r="B67" s="772" t="s">
        <v>149</v>
      </c>
      <c r="C67" s="51" t="s">
        <v>149</v>
      </c>
      <c r="D67" s="51" t="s">
        <v>149</v>
      </c>
      <c r="E67" s="51" t="s">
        <v>149</v>
      </c>
      <c r="F67" s="51" t="s">
        <v>149</v>
      </c>
      <c r="G67" s="51" t="s">
        <v>149</v>
      </c>
      <c r="H67" s="51" t="s">
        <v>149</v>
      </c>
      <c r="I67" s="51" t="s">
        <v>149</v>
      </c>
      <c r="J67" s="51" t="s">
        <v>149</v>
      </c>
      <c r="K67" s="51" t="s">
        <v>149</v>
      </c>
      <c r="L67" s="51" t="s">
        <v>149</v>
      </c>
      <c r="M67" s="51" t="s">
        <v>149</v>
      </c>
      <c r="N67" s="51" t="s">
        <v>149</v>
      </c>
      <c r="O67" s="51" t="s">
        <v>149</v>
      </c>
      <c r="P67" s="684" t="s">
        <v>151</v>
      </c>
      <c r="Q67" s="684" t="s">
        <v>151</v>
      </c>
      <c r="R67" s="684" t="s">
        <v>151</v>
      </c>
      <c r="S67" s="684" t="s">
        <v>151</v>
      </c>
      <c r="T67" s="684" t="s">
        <v>151</v>
      </c>
      <c r="U67" s="684" t="s">
        <v>151</v>
      </c>
      <c r="V67" s="684" t="s">
        <v>151</v>
      </c>
      <c r="W67" s="684" t="s">
        <v>151</v>
      </c>
      <c r="X67" s="684" t="s">
        <v>151</v>
      </c>
      <c r="Y67" s="684" t="s">
        <v>151</v>
      </c>
      <c r="Z67" s="684" t="s">
        <v>151</v>
      </c>
    </row>
    <row r="68" spans="1:26">
      <c r="A68" s="780" t="str">
        <f>A$5</f>
        <v>FC723 = 3</v>
      </c>
      <c r="B68" s="772" t="s">
        <v>149</v>
      </c>
      <c r="C68" s="51" t="s">
        <v>149</v>
      </c>
      <c r="D68" s="51" t="s">
        <v>151</v>
      </c>
      <c r="E68" s="51" t="s">
        <v>151</v>
      </c>
      <c r="F68" s="51" t="s">
        <v>151</v>
      </c>
      <c r="G68" s="51" t="s">
        <v>151</v>
      </c>
      <c r="H68" s="51" t="s">
        <v>151</v>
      </c>
      <c r="I68" s="51" t="s">
        <v>151</v>
      </c>
      <c r="J68" s="51" t="s">
        <v>151</v>
      </c>
      <c r="K68" s="51" t="s">
        <v>151</v>
      </c>
      <c r="L68" s="51" t="s">
        <v>151</v>
      </c>
      <c r="M68" s="51" t="s">
        <v>151</v>
      </c>
      <c r="N68" s="51" t="s">
        <v>151</v>
      </c>
      <c r="O68" s="51" t="s">
        <v>151</v>
      </c>
      <c r="P68" s="684" t="s">
        <v>151</v>
      </c>
      <c r="Q68" s="684" t="s">
        <v>151</v>
      </c>
      <c r="R68" s="684" t="s">
        <v>151</v>
      </c>
      <c r="S68" s="684" t="s">
        <v>151</v>
      </c>
      <c r="T68" s="684" t="s">
        <v>151</v>
      </c>
      <c r="U68" s="684" t="s">
        <v>151</v>
      </c>
      <c r="V68" s="684" t="s">
        <v>151</v>
      </c>
      <c r="W68" s="684" t="s">
        <v>151</v>
      </c>
      <c r="X68" s="684" t="s">
        <v>151</v>
      </c>
      <c r="Y68" s="684" t="s">
        <v>151</v>
      </c>
      <c r="Z68" s="684" t="s">
        <v>151</v>
      </c>
    </row>
    <row r="69" spans="1:26">
      <c r="A69" s="780" t="str">
        <f>A$6</f>
        <v>FC724 = 4</v>
      </c>
      <c r="B69" s="772" t="s">
        <v>149</v>
      </c>
      <c r="C69" s="51" t="s">
        <v>149</v>
      </c>
      <c r="D69" s="51" t="s">
        <v>149</v>
      </c>
      <c r="E69" s="51" t="s">
        <v>149</v>
      </c>
      <c r="F69" s="51" t="s">
        <v>149</v>
      </c>
      <c r="G69" s="51" t="s">
        <v>149</v>
      </c>
      <c r="H69" s="51" t="s">
        <v>149</v>
      </c>
      <c r="I69" s="51" t="s">
        <v>149</v>
      </c>
      <c r="J69" s="51" t="s">
        <v>151</v>
      </c>
      <c r="K69" s="51" t="s">
        <v>151</v>
      </c>
      <c r="L69" s="51" t="s">
        <v>151</v>
      </c>
      <c r="M69" s="51" t="s">
        <v>151</v>
      </c>
      <c r="N69" s="51" t="s">
        <v>151</v>
      </c>
      <c r="O69" s="51" t="s">
        <v>151</v>
      </c>
      <c r="P69" s="684" t="s">
        <v>151</v>
      </c>
      <c r="Q69" s="684" t="s">
        <v>151</v>
      </c>
      <c r="R69" s="684" t="s">
        <v>151</v>
      </c>
      <c r="S69" s="684" t="s">
        <v>151</v>
      </c>
      <c r="T69" s="684" t="s">
        <v>151</v>
      </c>
      <c r="U69" s="684" t="s">
        <v>151</v>
      </c>
      <c r="V69" s="684" t="s">
        <v>151</v>
      </c>
      <c r="W69" s="684" t="s">
        <v>151</v>
      </c>
      <c r="X69" s="684" t="s">
        <v>151</v>
      </c>
      <c r="Y69" s="684" t="s">
        <v>151</v>
      </c>
      <c r="Z69" s="684" t="s">
        <v>151</v>
      </c>
    </row>
    <row r="70" spans="1:26">
      <c r="A70" s="780" t="str">
        <f>A$7</f>
        <v>FC726 = 5</v>
      </c>
      <c r="B70" s="772" t="s">
        <v>149</v>
      </c>
      <c r="C70" s="51" t="s">
        <v>149</v>
      </c>
      <c r="D70" s="51" t="s">
        <v>149</v>
      </c>
      <c r="E70" s="51" t="s">
        <v>149</v>
      </c>
      <c r="F70" s="51" t="s">
        <v>151</v>
      </c>
      <c r="G70" s="51" t="s">
        <v>151</v>
      </c>
      <c r="H70" s="51" t="s">
        <v>151</v>
      </c>
      <c r="I70" s="51" t="s">
        <v>151</v>
      </c>
      <c r="J70" s="51" t="s">
        <v>151</v>
      </c>
      <c r="K70" s="51" t="s">
        <v>151</v>
      </c>
      <c r="L70" s="51" t="s">
        <v>151</v>
      </c>
      <c r="M70" s="51" t="s">
        <v>151</v>
      </c>
      <c r="N70" s="51" t="s">
        <v>151</v>
      </c>
      <c r="O70" s="51" t="s">
        <v>151</v>
      </c>
      <c r="P70" s="684" t="s">
        <v>151</v>
      </c>
      <c r="Q70" s="684" t="s">
        <v>151</v>
      </c>
      <c r="R70" s="684" t="s">
        <v>151</v>
      </c>
      <c r="S70" s="684" t="s">
        <v>151</v>
      </c>
      <c r="T70" s="684" t="s">
        <v>151</v>
      </c>
      <c r="U70" s="684" t="s">
        <v>151</v>
      </c>
      <c r="V70" s="684" t="s">
        <v>151</v>
      </c>
      <c r="W70" s="684" t="s">
        <v>151</v>
      </c>
      <c r="X70" s="684" t="s">
        <v>151</v>
      </c>
      <c r="Y70" s="684" t="s">
        <v>151</v>
      </c>
      <c r="Z70" s="684" t="s">
        <v>151</v>
      </c>
    </row>
    <row r="71" spans="1:26">
      <c r="A71" s="780" t="str">
        <f>A$8</f>
        <v>FT724 = 6</v>
      </c>
      <c r="B71" s="772" t="s">
        <v>149</v>
      </c>
      <c r="C71" s="51" t="s">
        <v>149</v>
      </c>
      <c r="D71" s="684" t="s">
        <v>151</v>
      </c>
      <c r="E71" s="684" t="s">
        <v>151</v>
      </c>
      <c r="F71" s="684" t="s">
        <v>151</v>
      </c>
      <c r="G71" s="684" t="s">
        <v>151</v>
      </c>
      <c r="H71" s="684" t="s">
        <v>151</v>
      </c>
      <c r="I71" s="684" t="s">
        <v>151</v>
      </c>
      <c r="J71" s="684" t="s">
        <v>151</v>
      </c>
      <c r="K71" s="684" t="s">
        <v>151</v>
      </c>
      <c r="L71" s="684" t="s">
        <v>151</v>
      </c>
      <c r="M71" s="684" t="s">
        <v>151</v>
      </c>
      <c r="N71" s="684" t="s">
        <v>151</v>
      </c>
      <c r="O71" s="684" t="s">
        <v>151</v>
      </c>
      <c r="P71" s="684" t="s">
        <v>151</v>
      </c>
      <c r="Q71" s="684" t="s">
        <v>151</v>
      </c>
      <c r="R71" s="684" t="s">
        <v>151</v>
      </c>
      <c r="S71" s="684" t="s">
        <v>151</v>
      </c>
      <c r="T71" s="684" t="s">
        <v>151</v>
      </c>
      <c r="U71" s="684" t="s">
        <v>151</v>
      </c>
      <c r="V71" s="684" t="s">
        <v>151</v>
      </c>
      <c r="W71" s="684" t="s">
        <v>151</v>
      </c>
      <c r="X71" s="684" t="s">
        <v>151</v>
      </c>
      <c r="Y71" s="684" t="s">
        <v>151</v>
      </c>
      <c r="Z71" s="684" t="s">
        <v>151</v>
      </c>
    </row>
    <row r="72" spans="1:26">
      <c r="A72" s="780" t="str">
        <f>A$9</f>
        <v>FC728 = 7</v>
      </c>
      <c r="B72" s="772"/>
      <c r="C72" s="684"/>
      <c r="D72" s="684"/>
      <c r="E72" s="684"/>
      <c r="F72" s="684"/>
      <c r="G72" s="684"/>
      <c r="H72" s="684"/>
      <c r="I72" s="684"/>
      <c r="J72" s="684"/>
      <c r="K72" s="684"/>
      <c r="L72" s="684"/>
      <c r="M72" s="684"/>
      <c r="N72" s="684"/>
      <c r="O72" s="684"/>
      <c r="P72" s="684"/>
      <c r="Q72" s="684"/>
      <c r="R72" s="684"/>
      <c r="S72" s="684"/>
      <c r="T72" s="684"/>
      <c r="U72" s="684"/>
      <c r="V72" s="684"/>
      <c r="W72" s="684"/>
      <c r="X72" s="684"/>
      <c r="Y72" s="684"/>
      <c r="Z72" s="684"/>
    </row>
    <row r="73" spans="1:26">
      <c r="A73" s="780" t="str">
        <f>A$10</f>
        <v>FG722 = 8</v>
      </c>
      <c r="B73" s="772"/>
      <c r="C73" s="51"/>
      <c r="D73" s="684"/>
      <c r="E73" s="684"/>
      <c r="F73" s="684"/>
      <c r="G73" s="684"/>
      <c r="H73" s="684"/>
      <c r="I73" s="684"/>
      <c r="J73" s="684"/>
      <c r="K73" s="684"/>
      <c r="L73" s="684"/>
      <c r="M73" s="684"/>
      <c r="N73" s="684"/>
      <c r="O73" s="684"/>
      <c r="P73" s="684"/>
      <c r="Q73" s="684"/>
      <c r="R73" s="684"/>
      <c r="S73" s="684"/>
      <c r="T73" s="684"/>
      <c r="U73" s="684"/>
      <c r="V73" s="684"/>
      <c r="W73" s="684"/>
      <c r="X73" s="684"/>
      <c r="Y73" s="684"/>
      <c r="Z73" s="684"/>
    </row>
    <row r="74" spans="1:26">
      <c r="A74" s="780" t="str">
        <f>A$11</f>
        <v>FT728= 9</v>
      </c>
      <c r="B74" s="772"/>
      <c r="C74" s="269"/>
      <c r="D74" s="684"/>
      <c r="E74" s="684"/>
      <c r="F74" s="684"/>
      <c r="G74" s="684"/>
      <c r="H74" s="684"/>
      <c r="I74" s="684"/>
      <c r="J74" s="684"/>
      <c r="K74" s="684"/>
      <c r="L74" s="684"/>
      <c r="M74" s="684"/>
      <c r="N74" s="684"/>
      <c r="O74" s="684"/>
      <c r="P74" s="684"/>
      <c r="Q74" s="684"/>
      <c r="R74" s="684"/>
      <c r="S74" s="684"/>
      <c r="T74" s="684"/>
      <c r="U74" s="684"/>
      <c r="V74" s="684"/>
      <c r="W74" s="684"/>
      <c r="X74" s="684"/>
      <c r="Y74" s="684"/>
      <c r="Z74" s="684"/>
    </row>
    <row r="75" spans="1:26">
      <c r="A75" s="780" t="str">
        <f>A$12</f>
        <v/>
      </c>
      <c r="B75" s="772"/>
      <c r="C75" s="269"/>
      <c r="D75" s="684"/>
      <c r="E75" s="684"/>
      <c r="F75" s="684"/>
      <c r="G75" s="684"/>
      <c r="H75" s="684"/>
      <c r="I75" s="684"/>
      <c r="J75" s="684"/>
      <c r="K75" s="684"/>
      <c r="L75" s="684"/>
      <c r="M75" s="684"/>
      <c r="N75" s="684"/>
      <c r="O75" s="684"/>
      <c r="P75" s="684"/>
      <c r="Q75" s="684"/>
      <c r="R75" s="684"/>
      <c r="S75" s="684"/>
      <c r="T75" s="684"/>
      <c r="U75" s="684"/>
      <c r="V75" s="684"/>
      <c r="W75" s="684"/>
      <c r="X75" s="684"/>
      <c r="Y75" s="684"/>
      <c r="Z75" s="684"/>
    </row>
    <row r="76" spans="1:26">
      <c r="A76" s="780" t="str">
        <f>A$13</f>
        <v/>
      </c>
      <c r="B76" s="772"/>
      <c r="C76" s="269"/>
      <c r="D76" s="684"/>
      <c r="E76" s="684"/>
      <c r="F76" s="684"/>
      <c r="G76" s="684"/>
      <c r="H76" s="684"/>
      <c r="I76" s="684"/>
      <c r="J76" s="684"/>
      <c r="K76" s="684"/>
      <c r="L76" s="684"/>
      <c r="M76" s="684"/>
      <c r="N76" s="684"/>
      <c r="O76" s="684"/>
      <c r="P76" s="684"/>
      <c r="Q76" s="684"/>
      <c r="R76" s="684"/>
      <c r="S76" s="684"/>
      <c r="T76" s="684"/>
      <c r="U76" s="684"/>
      <c r="V76" s="684"/>
      <c r="W76" s="684"/>
      <c r="X76" s="684"/>
      <c r="Y76" s="684"/>
      <c r="Z76" s="684"/>
    </row>
    <row r="77" spans="1:26">
      <c r="A77" s="780" t="str">
        <f>A$14</f>
        <v/>
      </c>
      <c r="B77" s="772"/>
      <c r="C77" s="269"/>
      <c r="D77" s="684"/>
      <c r="E77" s="684"/>
      <c r="F77" s="684"/>
      <c r="G77" s="684"/>
      <c r="H77" s="684"/>
      <c r="I77" s="684"/>
      <c r="J77" s="684"/>
      <c r="K77" s="684"/>
      <c r="L77" s="684"/>
      <c r="M77" s="684"/>
      <c r="N77" s="684"/>
      <c r="O77" s="684"/>
      <c r="P77" s="684"/>
      <c r="Q77" s="684"/>
      <c r="R77" s="684"/>
      <c r="S77" s="684"/>
      <c r="T77" s="684"/>
      <c r="U77" s="684"/>
      <c r="V77" s="684"/>
      <c r="W77" s="684"/>
      <c r="X77" s="684"/>
      <c r="Y77" s="684"/>
      <c r="Z77" s="684"/>
    </row>
    <row r="78" spans="1:26">
      <c r="A78" s="780" t="str">
        <f>A$15</f>
        <v/>
      </c>
      <c r="B78" s="772"/>
      <c r="C78" s="269"/>
      <c r="D78" s="684"/>
      <c r="E78" s="684"/>
      <c r="F78" s="684"/>
      <c r="G78" s="684"/>
      <c r="H78" s="684"/>
      <c r="I78" s="684"/>
      <c r="J78" s="684"/>
      <c r="K78" s="684"/>
      <c r="L78" s="684"/>
      <c r="M78" s="684"/>
      <c r="N78" s="684"/>
      <c r="O78" s="684"/>
      <c r="P78" s="684"/>
      <c r="Q78" s="684"/>
      <c r="R78" s="684"/>
      <c r="S78" s="684"/>
      <c r="T78" s="684"/>
      <c r="U78" s="684"/>
      <c r="V78" s="684"/>
      <c r="W78" s="684"/>
      <c r="X78" s="684"/>
      <c r="Y78" s="684"/>
      <c r="Z78" s="684"/>
    </row>
    <row r="79" spans="1:26">
      <c r="A79" s="780" t="str">
        <f>A$16</f>
        <v/>
      </c>
      <c r="B79" s="772"/>
      <c r="C79" s="269"/>
      <c r="D79" s="684"/>
      <c r="E79" s="684"/>
      <c r="F79" s="684"/>
      <c r="G79" s="684"/>
      <c r="H79" s="684"/>
      <c r="I79" s="684"/>
      <c r="J79" s="684"/>
      <c r="K79" s="684"/>
      <c r="L79" s="684"/>
      <c r="M79" s="684"/>
      <c r="N79" s="684"/>
      <c r="O79" s="684"/>
      <c r="P79" s="684"/>
      <c r="Q79" s="684"/>
      <c r="R79" s="684"/>
      <c r="S79" s="684"/>
      <c r="T79" s="684"/>
      <c r="U79" s="684"/>
      <c r="V79" s="684"/>
      <c r="W79" s="684"/>
      <c r="X79" s="684"/>
      <c r="Y79" s="684"/>
      <c r="Z79" s="684"/>
    </row>
    <row r="80" spans="1:26">
      <c r="A80" s="780" t="str">
        <f>A$17</f>
        <v/>
      </c>
      <c r="B80" s="772"/>
      <c r="C80" s="269"/>
      <c r="D80" s="684"/>
      <c r="E80" s="684"/>
      <c r="F80" s="684"/>
      <c r="G80" s="684"/>
      <c r="H80" s="684"/>
      <c r="I80" s="684"/>
      <c r="J80" s="684"/>
      <c r="K80" s="684"/>
      <c r="L80" s="684"/>
      <c r="M80" s="684"/>
      <c r="N80" s="684"/>
      <c r="O80" s="684"/>
      <c r="P80" s="684"/>
      <c r="Q80" s="684"/>
      <c r="R80" s="684"/>
      <c r="S80" s="684"/>
      <c r="T80" s="684"/>
      <c r="U80" s="684"/>
      <c r="V80" s="684"/>
      <c r="W80" s="684"/>
      <c r="X80" s="684"/>
      <c r="Y80" s="684"/>
      <c r="Z80" s="684"/>
    </row>
    <row r="81" spans="1:26">
      <c r="A81" s="780" t="str">
        <f>A$18</f>
        <v/>
      </c>
      <c r="B81" s="772"/>
      <c r="C81" s="269"/>
      <c r="D81" s="684"/>
      <c r="E81" s="684"/>
      <c r="F81" s="684"/>
      <c r="G81" s="684"/>
      <c r="H81" s="684"/>
      <c r="I81" s="684"/>
      <c r="J81" s="684"/>
      <c r="K81" s="684"/>
      <c r="L81" s="684"/>
      <c r="M81" s="684"/>
      <c r="N81" s="684"/>
      <c r="O81" s="684"/>
      <c r="P81" s="684"/>
      <c r="Q81" s="684"/>
      <c r="R81" s="684"/>
      <c r="S81" s="684"/>
      <c r="T81" s="684"/>
      <c r="U81" s="684"/>
      <c r="V81" s="684"/>
      <c r="W81" s="684"/>
      <c r="X81" s="684"/>
      <c r="Y81" s="684"/>
      <c r="Z81" s="684"/>
    </row>
    <row r="82" spans="1:26">
      <c r="A82" s="780" t="str">
        <f>A$19</f>
        <v/>
      </c>
      <c r="B82" s="772"/>
      <c r="C82" s="269"/>
      <c r="D82" s="684"/>
      <c r="E82" s="684"/>
      <c r="F82" s="684"/>
      <c r="G82" s="684"/>
      <c r="H82" s="684"/>
      <c r="I82" s="684"/>
      <c r="J82" s="684"/>
      <c r="K82" s="684"/>
      <c r="L82" s="684"/>
      <c r="M82" s="684"/>
      <c r="N82" s="684"/>
      <c r="O82" s="684"/>
      <c r="P82" s="684"/>
      <c r="Q82" s="684"/>
      <c r="R82" s="684"/>
      <c r="S82" s="684"/>
      <c r="T82" s="684"/>
      <c r="U82" s="684"/>
      <c r="V82" s="684"/>
      <c r="W82" s="684"/>
      <c r="X82" s="684"/>
      <c r="Y82" s="684"/>
      <c r="Z82" s="684"/>
    </row>
    <row r="83" spans="1:26">
      <c r="A83" s="780" t="str">
        <f>A$20</f>
        <v/>
      </c>
      <c r="B83" s="772"/>
      <c r="C83" s="269"/>
      <c r="D83" s="684"/>
      <c r="E83" s="684"/>
      <c r="F83" s="684"/>
      <c r="G83" s="684"/>
      <c r="H83" s="684"/>
      <c r="I83" s="684"/>
      <c r="J83" s="684"/>
      <c r="K83" s="684"/>
      <c r="L83" s="684"/>
      <c r="M83" s="684"/>
      <c r="N83" s="684"/>
      <c r="O83" s="684"/>
      <c r="P83" s="684"/>
      <c r="Q83" s="684"/>
      <c r="R83" s="684"/>
      <c r="S83" s="684"/>
      <c r="T83" s="684"/>
      <c r="U83" s="684"/>
      <c r="V83" s="684"/>
      <c r="W83" s="684"/>
      <c r="X83" s="684"/>
      <c r="Y83" s="684"/>
      <c r="Z83" s="684"/>
    </row>
    <row r="85" spans="1:26">
      <c r="A85" s="771"/>
      <c r="B85" s="776" t="str">
        <f>B$1</f>
        <v>Variants</v>
      </c>
      <c r="C85" s="777"/>
      <c r="D85" s="777"/>
      <c r="E85" s="777"/>
      <c r="F85" s="777"/>
      <c r="G85" s="777"/>
      <c r="H85" s="777"/>
      <c r="I85" s="777"/>
      <c r="J85" s="777"/>
      <c r="K85" s="777"/>
      <c r="L85" s="777"/>
      <c r="M85" s="777"/>
      <c r="N85" s="777"/>
      <c r="O85" s="777"/>
      <c r="P85" s="777"/>
      <c r="Q85" s="777"/>
      <c r="R85" s="777"/>
      <c r="S85" s="777"/>
      <c r="T85" s="777"/>
      <c r="U85" s="777"/>
      <c r="V85" s="777"/>
      <c r="W85" s="777"/>
      <c r="X85" s="777"/>
      <c r="Y85" s="777"/>
      <c r="Z85" s="777"/>
    </row>
    <row r="86" spans="1:26">
      <c r="A86" s="773" t="s">
        <v>150</v>
      </c>
      <c r="B86" s="778">
        <f>B$2</f>
        <v>1</v>
      </c>
      <c r="C86" s="779">
        <f>C$2</f>
        <v>2</v>
      </c>
      <c r="D86" s="779">
        <f t="shared" ref="D86:Z86" si="3">D$2</f>
        <v>3</v>
      </c>
      <c r="E86" s="779">
        <f t="shared" si="3"/>
        <v>4</v>
      </c>
      <c r="F86" s="779">
        <f t="shared" si="3"/>
        <v>5</v>
      </c>
      <c r="G86" s="779">
        <f t="shared" si="3"/>
        <v>6</v>
      </c>
      <c r="H86" s="779">
        <f t="shared" si="3"/>
        <v>7</v>
      </c>
      <c r="I86" s="779">
        <f t="shared" si="3"/>
        <v>8</v>
      </c>
      <c r="J86" s="779">
        <f t="shared" si="3"/>
        <v>9</v>
      </c>
      <c r="K86" s="779">
        <f t="shared" si="3"/>
        <v>10</v>
      </c>
      <c r="L86" s="779">
        <f t="shared" si="3"/>
        <v>11</v>
      </c>
      <c r="M86" s="779">
        <f t="shared" si="3"/>
        <v>12</v>
      </c>
      <c r="N86" s="779">
        <f t="shared" si="3"/>
        <v>13</v>
      </c>
      <c r="O86" s="779">
        <f t="shared" si="3"/>
        <v>14</v>
      </c>
      <c r="P86" s="779">
        <f t="shared" si="3"/>
        <v>15</v>
      </c>
      <c r="Q86" s="779">
        <f t="shared" si="3"/>
        <v>16</v>
      </c>
      <c r="R86" s="779">
        <f t="shared" si="3"/>
        <v>17</v>
      </c>
      <c r="S86" s="779">
        <f t="shared" si="3"/>
        <v>18</v>
      </c>
      <c r="T86" s="779">
        <f t="shared" si="3"/>
        <v>19</v>
      </c>
      <c r="U86" s="779">
        <f t="shared" si="3"/>
        <v>20</v>
      </c>
      <c r="V86" s="779">
        <f t="shared" si="3"/>
        <v>21</v>
      </c>
      <c r="W86" s="779">
        <f t="shared" si="3"/>
        <v>22</v>
      </c>
      <c r="X86" s="779">
        <f t="shared" si="3"/>
        <v>23</v>
      </c>
      <c r="Y86" s="779">
        <f t="shared" si="3"/>
        <v>24</v>
      </c>
      <c r="Z86" s="779">
        <f t="shared" si="3"/>
        <v>25</v>
      </c>
    </row>
    <row r="87" spans="1:26">
      <c r="A87" s="780" t="str">
        <f>A$3</f>
        <v>FC721 = 1</v>
      </c>
      <c r="B87" s="784" t="s">
        <v>151</v>
      </c>
      <c r="C87" s="783" t="s">
        <v>151</v>
      </c>
      <c r="D87" s="783" t="s">
        <v>151</v>
      </c>
      <c r="E87" s="783" t="s">
        <v>151</v>
      </c>
      <c r="F87" s="783" t="s">
        <v>151</v>
      </c>
      <c r="G87" s="783" t="s">
        <v>151</v>
      </c>
      <c r="H87" s="783" t="s">
        <v>151</v>
      </c>
      <c r="I87" s="783" t="s">
        <v>151</v>
      </c>
      <c r="J87" s="783" t="s">
        <v>151</v>
      </c>
      <c r="K87" s="783" t="s">
        <v>151</v>
      </c>
      <c r="L87" s="684" t="s">
        <v>151</v>
      </c>
      <c r="M87" s="684" t="s">
        <v>151</v>
      </c>
      <c r="N87" s="684" t="s">
        <v>151</v>
      </c>
      <c r="O87" s="684" t="s">
        <v>151</v>
      </c>
      <c r="P87" s="684" t="s">
        <v>151</v>
      </c>
      <c r="Q87" s="684" t="s">
        <v>151</v>
      </c>
      <c r="R87" s="684" t="s">
        <v>151</v>
      </c>
      <c r="S87" s="684" t="s">
        <v>151</v>
      </c>
      <c r="T87" s="684" t="s">
        <v>151</v>
      </c>
      <c r="U87" s="684" t="s">
        <v>151</v>
      </c>
      <c r="V87" s="684" t="s">
        <v>151</v>
      </c>
      <c r="W87" s="684" t="s">
        <v>151</v>
      </c>
      <c r="X87" s="684" t="s">
        <v>151</v>
      </c>
      <c r="Y87" s="684" t="s">
        <v>151</v>
      </c>
      <c r="Z87" s="684" t="s">
        <v>151</v>
      </c>
    </row>
    <row r="88" spans="1:26">
      <c r="A88" s="780" t="str">
        <f>A$4</f>
        <v>FC722 = 2</v>
      </c>
      <c r="B88" s="785" t="s">
        <v>151</v>
      </c>
      <c r="C88" s="684" t="s">
        <v>151</v>
      </c>
      <c r="D88" s="684" t="s">
        <v>151</v>
      </c>
      <c r="E88" s="684" t="s">
        <v>151</v>
      </c>
      <c r="F88" s="684" t="s">
        <v>151</v>
      </c>
      <c r="G88" s="684" t="s">
        <v>151</v>
      </c>
      <c r="H88" s="684" t="s">
        <v>151</v>
      </c>
      <c r="I88" s="684" t="s">
        <v>151</v>
      </c>
      <c r="J88" s="684" t="s">
        <v>151</v>
      </c>
      <c r="K88" s="684" t="s">
        <v>151</v>
      </c>
      <c r="L88" s="684" t="s">
        <v>151</v>
      </c>
      <c r="M88" s="684" t="s">
        <v>151</v>
      </c>
      <c r="N88" s="684" t="s">
        <v>151</v>
      </c>
      <c r="O88" s="684" t="s">
        <v>151</v>
      </c>
      <c r="P88" s="684" t="s">
        <v>151</v>
      </c>
      <c r="Q88" s="684" t="s">
        <v>151</v>
      </c>
      <c r="R88" s="684" t="s">
        <v>151</v>
      </c>
      <c r="S88" s="684" t="s">
        <v>151</v>
      </c>
      <c r="T88" s="684" t="s">
        <v>151</v>
      </c>
      <c r="U88" s="684" t="s">
        <v>151</v>
      </c>
      <c r="V88" s="684" t="s">
        <v>151</v>
      </c>
      <c r="W88" s="684" t="s">
        <v>151</v>
      </c>
      <c r="X88" s="684" t="s">
        <v>151</v>
      </c>
      <c r="Y88" s="684" t="s">
        <v>151</v>
      </c>
      <c r="Z88" s="684" t="s">
        <v>151</v>
      </c>
    </row>
    <row r="89" spans="1:26">
      <c r="A89" s="780" t="str">
        <f>A$5</f>
        <v>FC723 = 3</v>
      </c>
      <c r="B89" s="785" t="s">
        <v>151</v>
      </c>
      <c r="C89" s="684" t="s">
        <v>151</v>
      </c>
      <c r="D89" s="684" t="s">
        <v>151</v>
      </c>
      <c r="E89" s="684" t="s">
        <v>151</v>
      </c>
      <c r="F89" s="684" t="s">
        <v>151</v>
      </c>
      <c r="G89" s="684" t="s">
        <v>151</v>
      </c>
      <c r="H89" s="684" t="s">
        <v>151</v>
      </c>
      <c r="I89" s="684" t="s">
        <v>151</v>
      </c>
      <c r="J89" s="684" t="s">
        <v>151</v>
      </c>
      <c r="K89" s="684" t="s">
        <v>151</v>
      </c>
      <c r="L89" s="684" t="s">
        <v>151</v>
      </c>
      <c r="M89" s="684" t="s">
        <v>151</v>
      </c>
      <c r="N89" s="684" t="s">
        <v>151</v>
      </c>
      <c r="O89" s="684" t="s">
        <v>151</v>
      </c>
      <c r="P89" s="684" t="s">
        <v>151</v>
      </c>
      <c r="Q89" s="684" t="s">
        <v>151</v>
      </c>
      <c r="R89" s="684" t="s">
        <v>151</v>
      </c>
      <c r="S89" s="684" t="s">
        <v>151</v>
      </c>
      <c r="T89" s="684" t="s">
        <v>151</v>
      </c>
      <c r="U89" s="684" t="s">
        <v>151</v>
      </c>
      <c r="V89" s="684" t="s">
        <v>151</v>
      </c>
      <c r="W89" s="684" t="s">
        <v>151</v>
      </c>
      <c r="X89" s="684" t="s">
        <v>151</v>
      </c>
      <c r="Y89" s="684" t="s">
        <v>151</v>
      </c>
      <c r="Z89" s="684" t="s">
        <v>151</v>
      </c>
    </row>
    <row r="90" spans="1:26">
      <c r="A90" s="780" t="str">
        <f>A$6</f>
        <v>FC724 = 4</v>
      </c>
      <c r="B90" s="785" t="s">
        <v>151</v>
      </c>
      <c r="C90" s="684" t="s">
        <v>151</v>
      </c>
      <c r="D90" s="684" t="s">
        <v>151</v>
      </c>
      <c r="E90" s="684" t="s">
        <v>151</v>
      </c>
      <c r="F90" s="684" t="s">
        <v>151</v>
      </c>
      <c r="G90" s="684" t="s">
        <v>151</v>
      </c>
      <c r="H90" s="684" t="s">
        <v>151</v>
      </c>
      <c r="I90" s="684" t="s">
        <v>151</v>
      </c>
      <c r="J90" s="684" t="s">
        <v>151</v>
      </c>
      <c r="K90" s="684" t="s">
        <v>151</v>
      </c>
      <c r="L90" s="684" t="s">
        <v>151</v>
      </c>
      <c r="M90" s="684" t="s">
        <v>151</v>
      </c>
      <c r="N90" s="684" t="s">
        <v>151</v>
      </c>
      <c r="O90" s="684" t="s">
        <v>151</v>
      </c>
      <c r="P90" s="684" t="s">
        <v>151</v>
      </c>
      <c r="Q90" s="684" t="s">
        <v>151</v>
      </c>
      <c r="R90" s="684" t="s">
        <v>151</v>
      </c>
      <c r="S90" s="684" t="s">
        <v>151</v>
      </c>
      <c r="T90" s="684" t="s">
        <v>151</v>
      </c>
      <c r="U90" s="684" t="s">
        <v>151</v>
      </c>
      <c r="V90" s="684" t="s">
        <v>151</v>
      </c>
      <c r="W90" s="684" t="s">
        <v>151</v>
      </c>
      <c r="X90" s="684" t="s">
        <v>151</v>
      </c>
      <c r="Y90" s="684" t="s">
        <v>151</v>
      </c>
      <c r="Z90" s="684" t="s">
        <v>151</v>
      </c>
    </row>
    <row r="91" spans="1:26">
      <c r="A91" s="780" t="str">
        <f>A$7</f>
        <v>FC726 = 5</v>
      </c>
      <c r="B91" s="785" t="s">
        <v>151</v>
      </c>
      <c r="C91" s="684" t="s">
        <v>151</v>
      </c>
      <c r="D91" s="684" t="s">
        <v>151</v>
      </c>
      <c r="E91" s="684" t="s">
        <v>151</v>
      </c>
      <c r="F91" s="684" t="s">
        <v>151</v>
      </c>
      <c r="G91" s="684" t="s">
        <v>151</v>
      </c>
      <c r="H91" s="684" t="s">
        <v>151</v>
      </c>
      <c r="I91" s="684" t="s">
        <v>151</v>
      </c>
      <c r="J91" s="684" t="s">
        <v>151</v>
      </c>
      <c r="K91" s="684" t="s">
        <v>151</v>
      </c>
      <c r="L91" s="684" t="s">
        <v>151</v>
      </c>
      <c r="M91" s="684" t="s">
        <v>151</v>
      </c>
      <c r="N91" s="684" t="s">
        <v>151</v>
      </c>
      <c r="O91" s="684" t="s">
        <v>151</v>
      </c>
      <c r="P91" s="684" t="s">
        <v>151</v>
      </c>
      <c r="Q91" s="684" t="s">
        <v>151</v>
      </c>
      <c r="R91" s="684" t="s">
        <v>151</v>
      </c>
      <c r="S91" s="684" t="s">
        <v>151</v>
      </c>
      <c r="T91" s="684" t="s">
        <v>151</v>
      </c>
      <c r="U91" s="684" t="s">
        <v>151</v>
      </c>
      <c r="V91" s="684" t="s">
        <v>151</v>
      </c>
      <c r="W91" s="684" t="s">
        <v>151</v>
      </c>
      <c r="X91" s="684" t="s">
        <v>151</v>
      </c>
      <c r="Y91" s="684" t="s">
        <v>151</v>
      </c>
      <c r="Z91" s="684" t="s">
        <v>151</v>
      </c>
    </row>
    <row r="92" spans="1:26">
      <c r="A92" s="780" t="str">
        <f>A$8</f>
        <v>FT724 = 6</v>
      </c>
      <c r="B92" s="785" t="s">
        <v>151</v>
      </c>
      <c r="C92" s="684" t="s">
        <v>151</v>
      </c>
      <c r="D92" s="684" t="s">
        <v>151</v>
      </c>
      <c r="E92" s="684" t="s">
        <v>151</v>
      </c>
      <c r="F92" s="684" t="s">
        <v>151</v>
      </c>
      <c r="G92" s="684" t="s">
        <v>151</v>
      </c>
      <c r="H92" s="684" t="s">
        <v>151</v>
      </c>
      <c r="I92" s="684" t="s">
        <v>151</v>
      </c>
      <c r="J92" s="684" t="s">
        <v>151</v>
      </c>
      <c r="K92" s="684" t="s">
        <v>151</v>
      </c>
      <c r="L92" s="684" t="s">
        <v>151</v>
      </c>
      <c r="M92" s="684" t="s">
        <v>151</v>
      </c>
      <c r="N92" s="684" t="s">
        <v>151</v>
      </c>
      <c r="O92" s="684" t="s">
        <v>151</v>
      </c>
      <c r="P92" s="684" t="s">
        <v>151</v>
      </c>
      <c r="Q92" s="684" t="s">
        <v>151</v>
      </c>
      <c r="R92" s="684" t="s">
        <v>151</v>
      </c>
      <c r="S92" s="684" t="s">
        <v>151</v>
      </c>
      <c r="T92" s="684" t="s">
        <v>151</v>
      </c>
      <c r="U92" s="684" t="s">
        <v>151</v>
      </c>
      <c r="V92" s="684" t="s">
        <v>151</v>
      </c>
      <c r="W92" s="684" t="s">
        <v>151</v>
      </c>
      <c r="X92" s="684" t="s">
        <v>151</v>
      </c>
      <c r="Y92" s="684" t="s">
        <v>151</v>
      </c>
      <c r="Z92" s="684" t="s">
        <v>151</v>
      </c>
    </row>
    <row r="93" spans="1:26">
      <c r="A93" s="780" t="str">
        <f>A$9</f>
        <v>FC728 = 7</v>
      </c>
      <c r="B93" s="772"/>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row>
    <row r="94" spans="1:26">
      <c r="A94" s="780" t="str">
        <f>A$10</f>
        <v>FG722 = 8</v>
      </c>
      <c r="B94" s="785"/>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row>
    <row r="95" spans="1:26">
      <c r="A95" s="780" t="str">
        <f>A$11</f>
        <v>FT728= 9</v>
      </c>
      <c r="B95" s="772"/>
      <c r="C95" s="269"/>
      <c r="D95" s="684"/>
      <c r="E95" s="684"/>
      <c r="F95" s="684"/>
      <c r="G95" s="684"/>
      <c r="H95" s="684"/>
      <c r="I95" s="684"/>
      <c r="J95" s="684"/>
      <c r="K95" s="684"/>
      <c r="L95" s="684"/>
      <c r="M95" s="684"/>
      <c r="N95" s="684"/>
      <c r="O95" s="684"/>
      <c r="P95" s="684"/>
      <c r="Q95" s="684"/>
      <c r="R95" s="684"/>
      <c r="S95" s="684"/>
      <c r="T95" s="684"/>
      <c r="U95" s="684"/>
      <c r="V95" s="684"/>
      <c r="W95" s="684"/>
      <c r="X95" s="684"/>
      <c r="Y95" s="684"/>
      <c r="Z95" s="684"/>
    </row>
    <row r="96" spans="1:26">
      <c r="A96" s="780" t="str">
        <f>A$12</f>
        <v/>
      </c>
      <c r="B96" s="772"/>
      <c r="C96" s="269"/>
      <c r="D96" s="684"/>
      <c r="E96" s="684"/>
      <c r="F96" s="684"/>
      <c r="G96" s="684"/>
      <c r="H96" s="684"/>
      <c r="I96" s="684"/>
      <c r="J96" s="684"/>
      <c r="K96" s="684"/>
      <c r="L96" s="684"/>
      <c r="M96" s="684"/>
      <c r="N96" s="684"/>
      <c r="O96" s="684"/>
      <c r="P96" s="684"/>
      <c r="Q96" s="684"/>
      <c r="R96" s="684"/>
      <c r="S96" s="684"/>
      <c r="T96" s="684"/>
      <c r="U96" s="684"/>
      <c r="V96" s="684"/>
      <c r="W96" s="684"/>
      <c r="X96" s="684"/>
      <c r="Y96" s="684"/>
      <c r="Z96" s="684"/>
    </row>
    <row r="97" spans="1:26">
      <c r="A97" s="780" t="str">
        <f>A$13</f>
        <v/>
      </c>
      <c r="B97" s="772"/>
      <c r="C97" s="269"/>
      <c r="D97" s="684"/>
      <c r="E97" s="684"/>
      <c r="F97" s="684"/>
      <c r="G97" s="684"/>
      <c r="H97" s="684"/>
      <c r="I97" s="684"/>
      <c r="J97" s="684"/>
      <c r="K97" s="684"/>
      <c r="L97" s="684"/>
      <c r="M97" s="684"/>
      <c r="N97" s="684"/>
      <c r="O97" s="684"/>
      <c r="P97" s="684"/>
      <c r="Q97" s="684"/>
      <c r="R97" s="684"/>
      <c r="S97" s="684"/>
      <c r="T97" s="684"/>
      <c r="U97" s="684"/>
      <c r="V97" s="684"/>
      <c r="W97" s="684"/>
      <c r="X97" s="684"/>
      <c r="Y97" s="684"/>
      <c r="Z97" s="684"/>
    </row>
    <row r="98" spans="1:26">
      <c r="A98" s="780" t="str">
        <f>A$14</f>
        <v/>
      </c>
      <c r="B98" s="772"/>
      <c r="C98" s="269"/>
      <c r="D98" s="684"/>
      <c r="E98" s="684"/>
      <c r="F98" s="684"/>
      <c r="G98" s="684"/>
      <c r="H98" s="684"/>
      <c r="I98" s="684"/>
      <c r="J98" s="684"/>
      <c r="K98" s="684"/>
      <c r="L98" s="684"/>
      <c r="M98" s="684"/>
      <c r="N98" s="684"/>
      <c r="O98" s="684"/>
      <c r="P98" s="684"/>
      <c r="Q98" s="684"/>
      <c r="R98" s="684"/>
      <c r="S98" s="684"/>
      <c r="T98" s="684"/>
      <c r="U98" s="684"/>
      <c r="V98" s="684"/>
      <c r="W98" s="684"/>
      <c r="X98" s="684"/>
      <c r="Y98" s="684"/>
      <c r="Z98" s="684"/>
    </row>
    <row r="99" spans="1:26">
      <c r="A99" s="780" t="str">
        <f>A$15</f>
        <v/>
      </c>
      <c r="B99" s="772"/>
      <c r="C99" s="269"/>
      <c r="D99" s="684"/>
      <c r="E99" s="684"/>
      <c r="F99" s="684"/>
      <c r="G99" s="684"/>
      <c r="H99" s="684"/>
      <c r="I99" s="684"/>
      <c r="J99" s="684"/>
      <c r="K99" s="684"/>
      <c r="L99" s="684"/>
      <c r="M99" s="684"/>
      <c r="N99" s="684"/>
      <c r="O99" s="684"/>
      <c r="P99" s="684"/>
      <c r="Q99" s="684"/>
      <c r="R99" s="684"/>
      <c r="S99" s="684"/>
      <c r="T99" s="684"/>
      <c r="U99" s="684"/>
      <c r="V99" s="684"/>
      <c r="W99" s="684"/>
      <c r="X99" s="684"/>
      <c r="Y99" s="684"/>
      <c r="Z99" s="684"/>
    </row>
    <row r="100" spans="1:26">
      <c r="A100" s="780" t="str">
        <f>A$16</f>
        <v/>
      </c>
      <c r="B100" s="772"/>
      <c r="C100" s="269"/>
      <c r="D100" s="684"/>
      <c r="E100" s="684"/>
      <c r="F100" s="684"/>
      <c r="G100" s="684"/>
      <c r="H100" s="684"/>
      <c r="I100" s="684"/>
      <c r="J100" s="684"/>
      <c r="K100" s="684"/>
      <c r="L100" s="684"/>
      <c r="M100" s="684"/>
      <c r="N100" s="684"/>
      <c r="O100" s="684"/>
      <c r="P100" s="684"/>
      <c r="Q100" s="684"/>
      <c r="R100" s="684"/>
      <c r="S100" s="684"/>
      <c r="T100" s="684"/>
      <c r="U100" s="684"/>
      <c r="V100" s="684"/>
      <c r="W100" s="684"/>
      <c r="X100" s="684"/>
      <c r="Y100" s="684"/>
      <c r="Z100" s="684"/>
    </row>
    <row r="101" spans="1:26">
      <c r="A101" s="780" t="str">
        <f>A$17</f>
        <v/>
      </c>
      <c r="B101" s="772"/>
      <c r="C101" s="269"/>
      <c r="D101" s="684"/>
      <c r="E101" s="684"/>
      <c r="F101" s="684"/>
      <c r="G101" s="684"/>
      <c r="H101" s="684"/>
      <c r="I101" s="684"/>
      <c r="J101" s="684"/>
      <c r="K101" s="684"/>
      <c r="L101" s="684"/>
      <c r="M101" s="684"/>
      <c r="N101" s="684"/>
      <c r="O101" s="684"/>
      <c r="P101" s="684"/>
      <c r="Q101" s="684"/>
      <c r="R101" s="684"/>
      <c r="S101" s="684"/>
      <c r="T101" s="684"/>
      <c r="U101" s="684"/>
      <c r="V101" s="684"/>
      <c r="W101" s="684"/>
      <c r="X101" s="684"/>
      <c r="Y101" s="684"/>
      <c r="Z101" s="684"/>
    </row>
    <row r="102" spans="1:26">
      <c r="A102" s="780" t="str">
        <f>A$18</f>
        <v/>
      </c>
      <c r="B102" s="772"/>
      <c r="C102" s="269"/>
      <c r="D102" s="684"/>
      <c r="E102" s="684"/>
      <c r="F102" s="684"/>
      <c r="G102" s="684"/>
      <c r="H102" s="684"/>
      <c r="I102" s="684"/>
      <c r="J102" s="684"/>
      <c r="K102" s="684"/>
      <c r="L102" s="684"/>
      <c r="M102" s="684"/>
      <c r="N102" s="684"/>
      <c r="O102" s="684"/>
      <c r="P102" s="684"/>
      <c r="Q102" s="684"/>
      <c r="R102" s="684"/>
      <c r="S102" s="684"/>
      <c r="T102" s="684"/>
      <c r="U102" s="684"/>
      <c r="V102" s="684"/>
      <c r="W102" s="684"/>
      <c r="X102" s="684"/>
      <c r="Y102" s="684"/>
      <c r="Z102" s="684"/>
    </row>
    <row r="103" spans="1:26">
      <c r="A103" s="780" t="str">
        <f>A$19</f>
        <v/>
      </c>
      <c r="B103" s="772"/>
      <c r="C103" s="269"/>
      <c r="D103" s="684"/>
      <c r="E103" s="684"/>
      <c r="F103" s="684"/>
      <c r="G103" s="684"/>
      <c r="H103" s="684"/>
      <c r="I103" s="684"/>
      <c r="J103" s="684"/>
      <c r="K103" s="684"/>
      <c r="L103" s="684"/>
      <c r="M103" s="684"/>
      <c r="N103" s="684"/>
      <c r="O103" s="684"/>
      <c r="P103" s="684"/>
      <c r="Q103" s="684"/>
      <c r="R103" s="684"/>
      <c r="S103" s="684"/>
      <c r="T103" s="684"/>
      <c r="U103" s="684"/>
      <c r="V103" s="684"/>
      <c r="W103" s="684"/>
      <c r="X103" s="684"/>
      <c r="Y103" s="684"/>
      <c r="Z103" s="684"/>
    </row>
    <row r="104" spans="1:26">
      <c r="A104" s="780" t="str">
        <f>A$20</f>
        <v/>
      </c>
      <c r="B104" s="772"/>
      <c r="C104" s="269"/>
      <c r="D104" s="684"/>
      <c r="E104" s="684"/>
      <c r="F104" s="684"/>
      <c r="G104" s="684"/>
      <c r="H104" s="684"/>
      <c r="I104" s="684"/>
      <c r="J104" s="684"/>
      <c r="K104" s="684"/>
      <c r="L104" s="684"/>
      <c r="M104" s="684"/>
      <c r="N104" s="684"/>
      <c r="O104" s="684"/>
      <c r="P104" s="684"/>
      <c r="Q104" s="684"/>
      <c r="R104" s="684"/>
      <c r="S104" s="684"/>
      <c r="T104" s="684"/>
      <c r="U104" s="684"/>
      <c r="V104" s="684"/>
      <c r="W104" s="684"/>
      <c r="X104" s="684"/>
      <c r="Y104" s="684"/>
      <c r="Z104" s="684"/>
    </row>
    <row r="106" spans="1:26">
      <c r="A106" s="771"/>
      <c r="B106" s="776" t="str">
        <f>B$1</f>
        <v>Variants</v>
      </c>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7"/>
      <c r="Z106" s="777"/>
    </row>
    <row r="107" spans="1:26">
      <c r="A107" s="773" t="s">
        <v>653</v>
      </c>
      <c r="B107" s="778">
        <f>B$2</f>
        <v>1</v>
      </c>
      <c r="C107" s="779">
        <f>C$2</f>
        <v>2</v>
      </c>
      <c r="D107" s="779">
        <f t="shared" ref="D107:Z107" si="4">D$2</f>
        <v>3</v>
      </c>
      <c r="E107" s="779">
        <f t="shared" si="4"/>
        <v>4</v>
      </c>
      <c r="F107" s="779">
        <f t="shared" si="4"/>
        <v>5</v>
      </c>
      <c r="G107" s="779">
        <f t="shared" si="4"/>
        <v>6</v>
      </c>
      <c r="H107" s="779">
        <f t="shared" si="4"/>
        <v>7</v>
      </c>
      <c r="I107" s="779">
        <f t="shared" si="4"/>
        <v>8</v>
      </c>
      <c r="J107" s="779">
        <f t="shared" si="4"/>
        <v>9</v>
      </c>
      <c r="K107" s="779">
        <f t="shared" si="4"/>
        <v>10</v>
      </c>
      <c r="L107" s="779">
        <f t="shared" si="4"/>
        <v>11</v>
      </c>
      <c r="M107" s="779">
        <f t="shared" si="4"/>
        <v>12</v>
      </c>
      <c r="N107" s="779">
        <f t="shared" si="4"/>
        <v>13</v>
      </c>
      <c r="O107" s="779">
        <f t="shared" si="4"/>
        <v>14</v>
      </c>
      <c r="P107" s="779">
        <f t="shared" si="4"/>
        <v>15</v>
      </c>
      <c r="Q107" s="779">
        <f t="shared" si="4"/>
        <v>16</v>
      </c>
      <c r="R107" s="779">
        <f t="shared" si="4"/>
        <v>17</v>
      </c>
      <c r="S107" s="779">
        <f t="shared" si="4"/>
        <v>18</v>
      </c>
      <c r="T107" s="779">
        <f t="shared" si="4"/>
        <v>19</v>
      </c>
      <c r="U107" s="779">
        <f t="shared" si="4"/>
        <v>20</v>
      </c>
      <c r="V107" s="779">
        <f t="shared" si="4"/>
        <v>21</v>
      </c>
      <c r="W107" s="779">
        <f t="shared" si="4"/>
        <v>22</v>
      </c>
      <c r="X107" s="779">
        <f t="shared" si="4"/>
        <v>23</v>
      </c>
      <c r="Y107" s="779">
        <f t="shared" si="4"/>
        <v>24</v>
      </c>
      <c r="Z107" s="779">
        <f t="shared" si="4"/>
        <v>25</v>
      </c>
    </row>
    <row r="108" spans="1:26">
      <c r="A108" s="780" t="str">
        <f>A$3</f>
        <v>FC721 = 1</v>
      </c>
      <c r="B108" s="784" t="s">
        <v>151</v>
      </c>
      <c r="C108" s="783" t="s">
        <v>151</v>
      </c>
      <c r="D108" s="783" t="s">
        <v>151</v>
      </c>
      <c r="E108" s="783" t="s">
        <v>151</v>
      </c>
      <c r="F108" s="783" t="s">
        <v>151</v>
      </c>
      <c r="G108" s="783" t="s">
        <v>151</v>
      </c>
      <c r="H108" s="783" t="s">
        <v>151</v>
      </c>
      <c r="I108" s="783" t="s">
        <v>151</v>
      </c>
      <c r="J108" s="783" t="s">
        <v>151</v>
      </c>
      <c r="K108" s="783" t="s">
        <v>151</v>
      </c>
      <c r="L108" s="684" t="s">
        <v>151</v>
      </c>
      <c r="M108" s="684" t="s">
        <v>151</v>
      </c>
      <c r="N108" s="684" t="s">
        <v>151</v>
      </c>
      <c r="O108" s="684" t="s">
        <v>151</v>
      </c>
      <c r="P108" s="684" t="s">
        <v>151</v>
      </c>
      <c r="Q108" s="684" t="s">
        <v>151</v>
      </c>
      <c r="R108" s="684" t="s">
        <v>151</v>
      </c>
      <c r="S108" s="684" t="s">
        <v>151</v>
      </c>
      <c r="T108" s="684" t="s">
        <v>151</v>
      </c>
      <c r="U108" s="684" t="s">
        <v>151</v>
      </c>
      <c r="V108" s="684" t="s">
        <v>151</v>
      </c>
      <c r="W108" s="684" t="s">
        <v>151</v>
      </c>
      <c r="X108" s="684" t="s">
        <v>151</v>
      </c>
      <c r="Y108" s="684" t="s">
        <v>151</v>
      </c>
      <c r="Z108" s="684" t="s">
        <v>151</v>
      </c>
    </row>
    <row r="109" spans="1:26">
      <c r="A109" s="780" t="str">
        <f>A$4</f>
        <v>FC722 = 2</v>
      </c>
      <c r="B109" s="785" t="s">
        <v>151</v>
      </c>
      <c r="C109" s="684" t="s">
        <v>151</v>
      </c>
      <c r="D109" s="684" t="s">
        <v>151</v>
      </c>
      <c r="E109" s="684" t="s">
        <v>151</v>
      </c>
      <c r="F109" s="684" t="s">
        <v>151</v>
      </c>
      <c r="G109" s="684" t="s">
        <v>151</v>
      </c>
      <c r="H109" s="684" t="s">
        <v>151</v>
      </c>
      <c r="I109" s="684" t="s">
        <v>151</v>
      </c>
      <c r="J109" s="684" t="s">
        <v>151</v>
      </c>
      <c r="K109" s="684" t="s">
        <v>151</v>
      </c>
      <c r="L109" s="684" t="s">
        <v>151</v>
      </c>
      <c r="M109" s="684" t="s">
        <v>151</v>
      </c>
      <c r="N109" s="684" t="s">
        <v>151</v>
      </c>
      <c r="O109" s="684" t="s">
        <v>151</v>
      </c>
      <c r="P109" s="684" t="s">
        <v>151</v>
      </c>
      <c r="Q109" s="684" t="s">
        <v>151</v>
      </c>
      <c r="R109" s="684" t="s">
        <v>151</v>
      </c>
      <c r="S109" s="684" t="s">
        <v>151</v>
      </c>
      <c r="T109" s="684" t="s">
        <v>151</v>
      </c>
      <c r="U109" s="684" t="s">
        <v>151</v>
      </c>
      <c r="V109" s="684" t="s">
        <v>151</v>
      </c>
      <c r="W109" s="684" t="s">
        <v>151</v>
      </c>
      <c r="X109" s="684" t="s">
        <v>151</v>
      </c>
      <c r="Y109" s="684" t="s">
        <v>151</v>
      </c>
      <c r="Z109" s="684" t="s">
        <v>151</v>
      </c>
    </row>
    <row r="110" spans="1:26">
      <c r="A110" s="780" t="str">
        <f>A$5</f>
        <v>FC723 = 3</v>
      </c>
      <c r="B110" s="785" t="s">
        <v>151</v>
      </c>
      <c r="C110" s="684" t="s">
        <v>151</v>
      </c>
      <c r="D110" s="684" t="s">
        <v>151</v>
      </c>
      <c r="E110" s="684" t="s">
        <v>151</v>
      </c>
      <c r="F110" s="684" t="s">
        <v>151</v>
      </c>
      <c r="G110" s="684" t="s">
        <v>151</v>
      </c>
      <c r="H110" s="684" t="s">
        <v>151</v>
      </c>
      <c r="I110" s="684" t="s">
        <v>151</v>
      </c>
      <c r="J110" s="684" t="s">
        <v>151</v>
      </c>
      <c r="K110" s="684" t="s">
        <v>151</v>
      </c>
      <c r="L110" s="684" t="s">
        <v>151</v>
      </c>
      <c r="M110" s="684" t="s">
        <v>151</v>
      </c>
      <c r="N110" s="684" t="s">
        <v>151</v>
      </c>
      <c r="O110" s="684" t="s">
        <v>151</v>
      </c>
      <c r="P110" s="684" t="s">
        <v>151</v>
      </c>
      <c r="Q110" s="684" t="s">
        <v>151</v>
      </c>
      <c r="R110" s="684" t="s">
        <v>151</v>
      </c>
      <c r="S110" s="684" t="s">
        <v>151</v>
      </c>
      <c r="T110" s="684" t="s">
        <v>151</v>
      </c>
      <c r="U110" s="684" t="s">
        <v>151</v>
      </c>
      <c r="V110" s="684" t="s">
        <v>151</v>
      </c>
      <c r="W110" s="684" t="s">
        <v>151</v>
      </c>
      <c r="X110" s="684" t="s">
        <v>151</v>
      </c>
      <c r="Y110" s="684" t="s">
        <v>151</v>
      </c>
      <c r="Z110" s="684" t="s">
        <v>151</v>
      </c>
    </row>
    <row r="111" spans="1:26">
      <c r="A111" s="780" t="str">
        <f>A$6</f>
        <v>FC724 = 4</v>
      </c>
      <c r="B111" s="785" t="s">
        <v>151</v>
      </c>
      <c r="C111" s="684" t="s">
        <v>151</v>
      </c>
      <c r="D111" s="684" t="s">
        <v>151</v>
      </c>
      <c r="E111" s="684" t="s">
        <v>151</v>
      </c>
      <c r="F111" s="684" t="s">
        <v>151</v>
      </c>
      <c r="G111" s="684" t="s">
        <v>151</v>
      </c>
      <c r="H111" s="684" t="s">
        <v>151</v>
      </c>
      <c r="I111" s="684" t="s">
        <v>151</v>
      </c>
      <c r="J111" s="684" t="s">
        <v>151</v>
      </c>
      <c r="K111" s="684" t="s">
        <v>151</v>
      </c>
      <c r="L111" s="684" t="s">
        <v>151</v>
      </c>
      <c r="M111" s="684" t="s">
        <v>151</v>
      </c>
      <c r="N111" s="684" t="s">
        <v>151</v>
      </c>
      <c r="O111" s="684" t="s">
        <v>151</v>
      </c>
      <c r="P111" s="684" t="s">
        <v>151</v>
      </c>
      <c r="Q111" s="684" t="s">
        <v>151</v>
      </c>
      <c r="R111" s="684" t="s">
        <v>151</v>
      </c>
      <c r="S111" s="684" t="s">
        <v>151</v>
      </c>
      <c r="T111" s="684" t="s">
        <v>151</v>
      </c>
      <c r="U111" s="684" t="s">
        <v>151</v>
      </c>
      <c r="V111" s="684" t="s">
        <v>151</v>
      </c>
      <c r="W111" s="684" t="s">
        <v>151</v>
      </c>
      <c r="X111" s="684" t="s">
        <v>151</v>
      </c>
      <c r="Y111" s="684" t="s">
        <v>151</v>
      </c>
      <c r="Z111" s="684" t="s">
        <v>151</v>
      </c>
    </row>
    <row r="112" spans="1:26">
      <c r="A112" s="780" t="str">
        <f>A$7</f>
        <v>FC726 = 5</v>
      </c>
      <c r="B112" s="785" t="s">
        <v>151</v>
      </c>
      <c r="C112" s="684" t="s">
        <v>151</v>
      </c>
      <c r="D112" s="684" t="s">
        <v>151</v>
      </c>
      <c r="E112" s="684" t="s">
        <v>151</v>
      </c>
      <c r="F112" s="684" t="s">
        <v>151</v>
      </c>
      <c r="G112" s="684" t="s">
        <v>151</v>
      </c>
      <c r="H112" s="684" t="s">
        <v>151</v>
      </c>
      <c r="I112" s="684" t="s">
        <v>151</v>
      </c>
      <c r="J112" s="684" t="s">
        <v>151</v>
      </c>
      <c r="K112" s="684" t="s">
        <v>151</v>
      </c>
      <c r="L112" s="684" t="s">
        <v>151</v>
      </c>
      <c r="M112" s="684" t="s">
        <v>151</v>
      </c>
      <c r="N112" s="684" t="s">
        <v>151</v>
      </c>
      <c r="O112" s="684" t="s">
        <v>151</v>
      </c>
      <c r="P112" s="684" t="s">
        <v>151</v>
      </c>
      <c r="Q112" s="684" t="s">
        <v>151</v>
      </c>
      <c r="R112" s="684" t="s">
        <v>151</v>
      </c>
      <c r="S112" s="684" t="s">
        <v>151</v>
      </c>
      <c r="T112" s="684" t="s">
        <v>151</v>
      </c>
      <c r="U112" s="684" t="s">
        <v>151</v>
      </c>
      <c r="V112" s="684" t="s">
        <v>151</v>
      </c>
      <c r="W112" s="684" t="s">
        <v>151</v>
      </c>
      <c r="X112" s="684" t="s">
        <v>151</v>
      </c>
      <c r="Y112" s="684" t="s">
        <v>151</v>
      </c>
      <c r="Z112" s="684" t="s">
        <v>151</v>
      </c>
    </row>
    <row r="113" spans="1:26">
      <c r="A113" s="780" t="str">
        <f>A$8</f>
        <v>FT724 = 6</v>
      </c>
      <c r="B113" s="785" t="s">
        <v>151</v>
      </c>
      <c r="C113" s="684" t="s">
        <v>151</v>
      </c>
      <c r="D113" s="684" t="s">
        <v>151</v>
      </c>
      <c r="E113" s="684" t="s">
        <v>151</v>
      </c>
      <c r="F113" s="684" t="s">
        <v>151</v>
      </c>
      <c r="G113" s="684" t="s">
        <v>151</v>
      </c>
      <c r="H113" s="684" t="s">
        <v>151</v>
      </c>
      <c r="I113" s="684" t="s">
        <v>151</v>
      </c>
      <c r="J113" s="684" t="s">
        <v>151</v>
      </c>
      <c r="K113" s="684" t="s">
        <v>151</v>
      </c>
      <c r="L113" s="684" t="s">
        <v>151</v>
      </c>
      <c r="M113" s="684" t="s">
        <v>151</v>
      </c>
      <c r="N113" s="684" t="s">
        <v>151</v>
      </c>
      <c r="O113" s="684" t="s">
        <v>151</v>
      </c>
      <c r="P113" s="684" t="s">
        <v>151</v>
      </c>
      <c r="Q113" s="684" t="s">
        <v>151</v>
      </c>
      <c r="R113" s="684" t="s">
        <v>151</v>
      </c>
      <c r="S113" s="684" t="s">
        <v>151</v>
      </c>
      <c r="T113" s="684" t="s">
        <v>151</v>
      </c>
      <c r="U113" s="684" t="s">
        <v>151</v>
      </c>
      <c r="V113" s="684" t="s">
        <v>151</v>
      </c>
      <c r="W113" s="684" t="s">
        <v>151</v>
      </c>
      <c r="X113" s="684" t="s">
        <v>151</v>
      </c>
      <c r="Y113" s="684" t="s">
        <v>151</v>
      </c>
      <c r="Z113" s="684" t="s">
        <v>151</v>
      </c>
    </row>
    <row r="114" spans="1:26">
      <c r="A114" s="780" t="str">
        <f>A$9</f>
        <v>FC728 = 7</v>
      </c>
      <c r="B114" s="785"/>
      <c r="C114" s="684"/>
      <c r="D114" s="684"/>
      <c r="E114" s="684"/>
      <c r="F114" s="684"/>
      <c r="G114" s="684"/>
      <c r="H114" s="684"/>
      <c r="I114" s="684"/>
      <c r="J114" s="684"/>
      <c r="K114" s="684"/>
      <c r="L114" s="684"/>
      <c r="M114" s="684"/>
      <c r="N114" s="684"/>
      <c r="O114" s="684"/>
      <c r="P114" s="684"/>
      <c r="Q114" s="684"/>
      <c r="R114" s="684"/>
      <c r="S114" s="684"/>
      <c r="T114" s="684"/>
      <c r="U114" s="684"/>
      <c r="V114" s="684"/>
      <c r="W114" s="684"/>
      <c r="X114" s="684"/>
      <c r="Y114" s="684"/>
      <c r="Z114" s="684"/>
    </row>
    <row r="115" spans="1:26">
      <c r="A115" s="780" t="str">
        <f>A$10</f>
        <v>FG722 = 8</v>
      </c>
      <c r="B115" s="785"/>
      <c r="C115" s="684"/>
      <c r="D115" s="684"/>
      <c r="E115" s="684"/>
      <c r="F115" s="684"/>
      <c r="G115" s="684"/>
      <c r="H115" s="684"/>
      <c r="I115" s="684"/>
      <c r="J115" s="684"/>
      <c r="K115" s="684"/>
      <c r="L115" s="684"/>
      <c r="M115" s="684"/>
      <c r="N115" s="684"/>
      <c r="O115" s="684"/>
      <c r="P115" s="684"/>
      <c r="Q115" s="684"/>
      <c r="R115" s="684"/>
      <c r="S115" s="684"/>
      <c r="T115" s="684"/>
      <c r="U115" s="684"/>
      <c r="V115" s="684"/>
      <c r="W115" s="684"/>
      <c r="X115" s="684"/>
      <c r="Y115" s="684"/>
      <c r="Z115" s="684"/>
    </row>
    <row r="116" spans="1:26">
      <c r="A116" s="780" t="str">
        <f>A$11</f>
        <v>FT728= 9</v>
      </c>
      <c r="B116" s="772"/>
      <c r="C116" s="269"/>
      <c r="D116" s="684"/>
      <c r="E116" s="684"/>
      <c r="F116" s="684"/>
      <c r="G116" s="684"/>
      <c r="H116" s="684"/>
      <c r="I116" s="684"/>
      <c r="J116" s="684"/>
      <c r="K116" s="684"/>
      <c r="L116" s="684"/>
      <c r="M116" s="684"/>
      <c r="N116" s="684"/>
      <c r="O116" s="684"/>
      <c r="P116" s="684"/>
      <c r="Q116" s="684"/>
      <c r="R116" s="684"/>
      <c r="S116" s="684"/>
      <c r="T116" s="684"/>
      <c r="U116" s="684"/>
      <c r="V116" s="684"/>
      <c r="W116" s="684"/>
      <c r="X116" s="684"/>
      <c r="Y116" s="684"/>
      <c r="Z116" s="684"/>
    </row>
    <row r="117" spans="1:26">
      <c r="A117" s="780" t="str">
        <f>A$12</f>
        <v/>
      </c>
      <c r="B117" s="772"/>
      <c r="C117" s="269"/>
      <c r="D117" s="684"/>
      <c r="E117" s="684"/>
      <c r="F117" s="684"/>
      <c r="G117" s="684"/>
      <c r="H117" s="684"/>
      <c r="I117" s="684"/>
      <c r="J117" s="684"/>
      <c r="K117" s="684"/>
      <c r="L117" s="684"/>
      <c r="M117" s="684"/>
      <c r="N117" s="684"/>
      <c r="O117" s="684"/>
      <c r="P117" s="684"/>
      <c r="Q117" s="684"/>
      <c r="R117" s="684"/>
      <c r="S117" s="684"/>
      <c r="T117" s="684"/>
      <c r="U117" s="684"/>
      <c r="V117" s="684"/>
      <c r="W117" s="684"/>
      <c r="X117" s="684"/>
      <c r="Y117" s="684"/>
      <c r="Z117" s="684"/>
    </row>
    <row r="118" spans="1:26">
      <c r="A118" s="780" t="str">
        <f>A$13</f>
        <v/>
      </c>
      <c r="B118" s="772"/>
      <c r="C118" s="269"/>
      <c r="D118" s="684"/>
      <c r="E118" s="684"/>
      <c r="F118" s="684"/>
      <c r="G118" s="684"/>
      <c r="H118" s="684"/>
      <c r="I118" s="684"/>
      <c r="J118" s="684"/>
      <c r="K118" s="684"/>
      <c r="L118" s="684"/>
      <c r="M118" s="684"/>
      <c r="N118" s="684"/>
      <c r="O118" s="684"/>
      <c r="P118" s="684"/>
      <c r="Q118" s="684"/>
      <c r="R118" s="684"/>
      <c r="S118" s="684"/>
      <c r="T118" s="684"/>
      <c r="U118" s="684"/>
      <c r="V118" s="684"/>
      <c r="W118" s="684"/>
      <c r="X118" s="684"/>
      <c r="Y118" s="684"/>
      <c r="Z118" s="684"/>
    </row>
    <row r="119" spans="1:26">
      <c r="A119" s="780" t="str">
        <f>A$14</f>
        <v/>
      </c>
      <c r="B119" s="772"/>
      <c r="C119" s="269"/>
      <c r="D119" s="684"/>
      <c r="E119" s="684"/>
      <c r="F119" s="684"/>
      <c r="G119" s="684"/>
      <c r="H119" s="684"/>
      <c r="I119" s="684"/>
      <c r="J119" s="684"/>
      <c r="K119" s="684"/>
      <c r="L119" s="684"/>
      <c r="M119" s="684"/>
      <c r="N119" s="684"/>
      <c r="O119" s="684"/>
      <c r="P119" s="684"/>
      <c r="Q119" s="684"/>
      <c r="R119" s="684"/>
      <c r="S119" s="684"/>
      <c r="T119" s="684"/>
      <c r="U119" s="684"/>
      <c r="V119" s="684"/>
      <c r="W119" s="684"/>
      <c r="X119" s="684"/>
      <c r="Y119" s="684"/>
      <c r="Z119" s="684"/>
    </row>
    <row r="120" spans="1:26">
      <c r="A120" s="780" t="str">
        <f>A$15</f>
        <v/>
      </c>
      <c r="B120" s="772"/>
      <c r="C120" s="269"/>
      <c r="D120" s="684"/>
      <c r="E120" s="684"/>
      <c r="F120" s="684"/>
      <c r="G120" s="684"/>
      <c r="H120" s="684"/>
      <c r="I120" s="684"/>
      <c r="J120" s="684"/>
      <c r="K120" s="684"/>
      <c r="L120" s="684"/>
      <c r="M120" s="684"/>
      <c r="N120" s="684"/>
      <c r="O120" s="684"/>
      <c r="P120" s="684"/>
      <c r="Q120" s="684"/>
      <c r="R120" s="684"/>
      <c r="S120" s="684"/>
      <c r="T120" s="684"/>
      <c r="U120" s="684"/>
      <c r="V120" s="684"/>
      <c r="W120" s="684"/>
      <c r="X120" s="684"/>
      <c r="Y120" s="684"/>
      <c r="Z120" s="684"/>
    </row>
    <row r="121" spans="1:26">
      <c r="A121" s="780" t="str">
        <f>A$16</f>
        <v/>
      </c>
      <c r="B121" s="772"/>
      <c r="C121" s="269"/>
      <c r="D121" s="684"/>
      <c r="E121" s="684"/>
      <c r="F121" s="684"/>
      <c r="G121" s="684"/>
      <c r="H121" s="684"/>
      <c r="I121" s="684"/>
      <c r="J121" s="684"/>
      <c r="K121" s="684"/>
      <c r="L121" s="684"/>
      <c r="M121" s="684"/>
      <c r="N121" s="684"/>
      <c r="O121" s="684"/>
      <c r="P121" s="684"/>
      <c r="Q121" s="684"/>
      <c r="R121" s="684"/>
      <c r="S121" s="684"/>
      <c r="T121" s="684"/>
      <c r="U121" s="684"/>
      <c r="V121" s="684"/>
      <c r="W121" s="684"/>
      <c r="X121" s="684"/>
      <c r="Y121" s="684"/>
      <c r="Z121" s="684"/>
    </row>
    <row r="122" spans="1:26">
      <c r="A122" s="780" t="str">
        <f>A$17</f>
        <v/>
      </c>
      <c r="B122" s="772"/>
      <c r="C122" s="269"/>
      <c r="D122" s="684"/>
      <c r="E122" s="684"/>
      <c r="F122" s="684"/>
      <c r="G122" s="684"/>
      <c r="H122" s="684"/>
      <c r="I122" s="684"/>
      <c r="J122" s="684"/>
      <c r="K122" s="684"/>
      <c r="L122" s="684"/>
      <c r="M122" s="684"/>
      <c r="N122" s="684"/>
      <c r="O122" s="684"/>
      <c r="P122" s="684"/>
      <c r="Q122" s="684"/>
      <c r="R122" s="684"/>
      <c r="S122" s="684"/>
      <c r="T122" s="684"/>
      <c r="U122" s="684"/>
      <c r="V122" s="684"/>
      <c r="W122" s="684"/>
      <c r="X122" s="684"/>
      <c r="Y122" s="684"/>
      <c r="Z122" s="684"/>
    </row>
    <row r="123" spans="1:26">
      <c r="A123" s="780" t="str">
        <f>A$18</f>
        <v/>
      </c>
      <c r="B123" s="772"/>
      <c r="C123" s="269"/>
      <c r="D123" s="684"/>
      <c r="E123" s="684"/>
      <c r="F123" s="684"/>
      <c r="G123" s="684"/>
      <c r="H123" s="684"/>
      <c r="I123" s="684"/>
      <c r="J123" s="684"/>
      <c r="K123" s="684"/>
      <c r="L123" s="684"/>
      <c r="M123" s="684"/>
      <c r="N123" s="684"/>
      <c r="O123" s="684"/>
      <c r="P123" s="684"/>
      <c r="Q123" s="684"/>
      <c r="R123" s="684"/>
      <c r="S123" s="684"/>
      <c r="T123" s="684"/>
      <c r="U123" s="684"/>
      <c r="V123" s="684"/>
      <c r="W123" s="684"/>
      <c r="X123" s="684"/>
      <c r="Y123" s="684"/>
      <c r="Z123" s="684"/>
    </row>
    <row r="124" spans="1:26">
      <c r="A124" s="780" t="str">
        <f>A$19</f>
        <v/>
      </c>
      <c r="B124" s="772"/>
      <c r="C124" s="269"/>
      <c r="D124" s="684"/>
      <c r="E124" s="684"/>
      <c r="F124" s="684"/>
      <c r="G124" s="684"/>
      <c r="H124" s="684"/>
      <c r="I124" s="684"/>
      <c r="J124" s="684"/>
      <c r="K124" s="684"/>
      <c r="L124" s="684"/>
      <c r="M124" s="684"/>
      <c r="N124" s="684"/>
      <c r="O124" s="684"/>
      <c r="P124" s="684"/>
      <c r="Q124" s="684"/>
      <c r="R124" s="684"/>
      <c r="S124" s="684"/>
      <c r="T124" s="684"/>
      <c r="U124" s="684"/>
      <c r="V124" s="684"/>
      <c r="W124" s="684"/>
      <c r="X124" s="684"/>
      <c r="Y124" s="684"/>
      <c r="Z124" s="684"/>
    </row>
    <row r="125" spans="1:26">
      <c r="A125" s="780" t="str">
        <f>A$20</f>
        <v/>
      </c>
      <c r="B125" s="772"/>
      <c r="C125" s="269"/>
      <c r="D125" s="684"/>
      <c r="E125" s="684"/>
      <c r="F125" s="684"/>
      <c r="G125" s="684"/>
      <c r="H125" s="684"/>
      <c r="I125" s="684"/>
      <c r="J125" s="684"/>
      <c r="K125" s="684"/>
      <c r="L125" s="684"/>
      <c r="M125" s="684"/>
      <c r="N125" s="684"/>
      <c r="O125" s="684"/>
      <c r="P125" s="684"/>
      <c r="Q125" s="684"/>
      <c r="R125" s="684"/>
      <c r="S125" s="684"/>
      <c r="T125" s="684"/>
      <c r="U125" s="684"/>
      <c r="V125" s="684"/>
      <c r="W125" s="684"/>
      <c r="X125" s="684"/>
      <c r="Y125" s="684"/>
      <c r="Z125" s="684"/>
    </row>
    <row r="127" spans="1:26">
      <c r="A127" s="771"/>
      <c r="B127" s="776" t="s">
        <v>572</v>
      </c>
      <c r="C127" s="777"/>
      <c r="D127" s="777"/>
      <c r="E127" s="777"/>
      <c r="F127" s="777"/>
      <c r="G127" s="777"/>
      <c r="H127" s="777"/>
      <c r="I127" s="777"/>
      <c r="J127" s="777"/>
      <c r="K127" s="777"/>
      <c r="L127" s="777"/>
      <c r="M127" s="777"/>
      <c r="N127" s="777"/>
      <c r="O127" s="777"/>
      <c r="P127" s="777"/>
      <c r="Q127" s="777"/>
      <c r="R127" s="777"/>
      <c r="S127" s="777"/>
      <c r="T127" s="777"/>
      <c r="U127" s="777"/>
      <c r="V127" s="777"/>
      <c r="W127" s="777"/>
      <c r="X127" s="777"/>
      <c r="Y127" s="777"/>
      <c r="Z127" s="777"/>
    </row>
    <row r="128" spans="1:26">
      <c r="A128" s="773" t="s">
        <v>654</v>
      </c>
      <c r="B128" s="778">
        <f>B$2</f>
        <v>1</v>
      </c>
      <c r="C128" s="779">
        <f>C$2</f>
        <v>2</v>
      </c>
      <c r="D128" s="779">
        <f t="shared" ref="D128:Z128" si="5">D$2</f>
        <v>3</v>
      </c>
      <c r="E128" s="779">
        <f t="shared" si="5"/>
        <v>4</v>
      </c>
      <c r="F128" s="779">
        <f t="shared" si="5"/>
        <v>5</v>
      </c>
      <c r="G128" s="779">
        <f t="shared" si="5"/>
        <v>6</v>
      </c>
      <c r="H128" s="779">
        <f t="shared" si="5"/>
        <v>7</v>
      </c>
      <c r="I128" s="779">
        <f t="shared" si="5"/>
        <v>8</v>
      </c>
      <c r="J128" s="779">
        <f t="shared" si="5"/>
        <v>9</v>
      </c>
      <c r="K128" s="779">
        <f t="shared" si="5"/>
        <v>10</v>
      </c>
      <c r="L128" s="779">
        <f t="shared" si="5"/>
        <v>11</v>
      </c>
      <c r="M128" s="779">
        <f t="shared" si="5"/>
        <v>12</v>
      </c>
      <c r="N128" s="779">
        <f t="shared" si="5"/>
        <v>13</v>
      </c>
      <c r="O128" s="779">
        <f t="shared" si="5"/>
        <v>14</v>
      </c>
      <c r="P128" s="779">
        <f t="shared" si="5"/>
        <v>15</v>
      </c>
      <c r="Q128" s="779">
        <f t="shared" si="5"/>
        <v>16</v>
      </c>
      <c r="R128" s="779">
        <f t="shared" si="5"/>
        <v>17</v>
      </c>
      <c r="S128" s="779">
        <f t="shared" si="5"/>
        <v>18</v>
      </c>
      <c r="T128" s="779">
        <f t="shared" si="5"/>
        <v>19</v>
      </c>
      <c r="U128" s="779">
        <f t="shared" si="5"/>
        <v>20</v>
      </c>
      <c r="V128" s="779">
        <f t="shared" si="5"/>
        <v>21</v>
      </c>
      <c r="W128" s="779">
        <f t="shared" si="5"/>
        <v>22</v>
      </c>
      <c r="X128" s="779">
        <f t="shared" si="5"/>
        <v>23</v>
      </c>
      <c r="Y128" s="779">
        <f t="shared" si="5"/>
        <v>24</v>
      </c>
      <c r="Z128" s="779">
        <f t="shared" si="5"/>
        <v>25</v>
      </c>
    </row>
    <row r="129" spans="1:26">
      <c r="A129" s="780" t="str">
        <f>A$3</f>
        <v>FC721 = 1</v>
      </c>
      <c r="B129" s="781" t="s">
        <v>655</v>
      </c>
      <c r="C129" s="782" t="s">
        <v>655</v>
      </c>
      <c r="D129" s="782" t="s">
        <v>655</v>
      </c>
      <c r="E129" s="783" t="s">
        <v>151</v>
      </c>
      <c r="F129" s="783" t="s">
        <v>151</v>
      </c>
      <c r="G129" s="783" t="s">
        <v>151</v>
      </c>
      <c r="H129" s="783" t="s">
        <v>151</v>
      </c>
      <c r="I129" s="783" t="s">
        <v>151</v>
      </c>
      <c r="J129" s="783" t="s">
        <v>151</v>
      </c>
      <c r="K129" s="783" t="s">
        <v>151</v>
      </c>
      <c r="L129" s="783" t="s">
        <v>151</v>
      </c>
      <c r="M129" s="51" t="s">
        <v>151</v>
      </c>
      <c r="N129" s="51" t="s">
        <v>151</v>
      </c>
      <c r="O129" s="51" t="s">
        <v>151</v>
      </c>
      <c r="P129" s="51" t="s">
        <v>151</v>
      </c>
      <c r="Q129" s="51" t="s">
        <v>151</v>
      </c>
      <c r="R129" s="51" t="s">
        <v>151</v>
      </c>
      <c r="S129" s="51" t="s">
        <v>151</v>
      </c>
      <c r="T129" s="51" t="s">
        <v>151</v>
      </c>
      <c r="U129" s="51" t="s">
        <v>151</v>
      </c>
      <c r="V129" s="51" t="s">
        <v>151</v>
      </c>
      <c r="W129" s="51" t="s">
        <v>151</v>
      </c>
      <c r="X129" s="51" t="s">
        <v>151</v>
      </c>
      <c r="Y129" s="51" t="s">
        <v>151</v>
      </c>
      <c r="Z129" s="51" t="s">
        <v>151</v>
      </c>
    </row>
    <row r="130" spans="1:26">
      <c r="A130" s="780" t="str">
        <f>A$4</f>
        <v>FC722 = 2</v>
      </c>
      <c r="B130" s="580" t="s">
        <v>656</v>
      </c>
      <c r="C130" s="269" t="s">
        <v>657</v>
      </c>
      <c r="D130" s="269" t="s">
        <v>656</v>
      </c>
      <c r="E130" s="269" t="s">
        <v>657</v>
      </c>
      <c r="F130" s="269" t="s">
        <v>656</v>
      </c>
      <c r="G130" s="269" t="s">
        <v>657</v>
      </c>
      <c r="H130" s="269" t="s">
        <v>656</v>
      </c>
      <c r="I130" s="269" t="s">
        <v>657</v>
      </c>
      <c r="J130" s="269" t="s">
        <v>656</v>
      </c>
      <c r="K130" s="269" t="s">
        <v>657</v>
      </c>
      <c r="L130" s="269" t="s">
        <v>656</v>
      </c>
      <c r="M130" s="269" t="s">
        <v>657</v>
      </c>
      <c r="N130" s="269" t="s">
        <v>656</v>
      </c>
      <c r="O130" s="269" t="s">
        <v>657</v>
      </c>
      <c r="P130" s="269" t="s">
        <v>151</v>
      </c>
      <c r="Q130" s="684" t="s">
        <v>151</v>
      </c>
      <c r="R130" s="684" t="s">
        <v>151</v>
      </c>
      <c r="S130" s="684" t="s">
        <v>151</v>
      </c>
      <c r="T130" s="684" t="s">
        <v>151</v>
      </c>
      <c r="U130" s="684" t="s">
        <v>151</v>
      </c>
      <c r="V130" s="684" t="s">
        <v>151</v>
      </c>
      <c r="W130" s="684" t="s">
        <v>151</v>
      </c>
      <c r="X130" s="684" t="s">
        <v>151</v>
      </c>
      <c r="Y130" s="684" t="s">
        <v>151</v>
      </c>
      <c r="Z130" s="684" t="s">
        <v>151</v>
      </c>
    </row>
    <row r="131" spans="1:26">
      <c r="A131" s="780" t="str">
        <f>A$5</f>
        <v>FC723 = 3</v>
      </c>
      <c r="B131" s="580" t="s">
        <v>656</v>
      </c>
      <c r="C131" s="269" t="s">
        <v>657</v>
      </c>
      <c r="D131" s="269" t="s">
        <v>151</v>
      </c>
      <c r="E131" s="269" t="s">
        <v>151</v>
      </c>
      <c r="F131" s="269" t="s">
        <v>151</v>
      </c>
      <c r="G131" s="269" t="s">
        <v>151</v>
      </c>
      <c r="H131" s="269" t="s">
        <v>151</v>
      </c>
      <c r="I131" s="269" t="s">
        <v>151</v>
      </c>
      <c r="J131" s="269" t="s">
        <v>151</v>
      </c>
      <c r="K131" s="269" t="s">
        <v>151</v>
      </c>
      <c r="L131" s="269" t="s">
        <v>151</v>
      </c>
      <c r="M131" s="269" t="s">
        <v>151</v>
      </c>
      <c r="N131" s="269" t="s">
        <v>151</v>
      </c>
      <c r="O131" s="269" t="s">
        <v>151</v>
      </c>
      <c r="P131" s="269" t="s">
        <v>151</v>
      </c>
      <c r="Q131" s="684" t="s">
        <v>151</v>
      </c>
      <c r="R131" s="684" t="s">
        <v>151</v>
      </c>
      <c r="S131" s="684" t="s">
        <v>151</v>
      </c>
      <c r="T131" s="684" t="s">
        <v>151</v>
      </c>
      <c r="U131" s="684" t="s">
        <v>151</v>
      </c>
      <c r="V131" s="684" t="s">
        <v>151</v>
      </c>
      <c r="W131" s="684" t="s">
        <v>151</v>
      </c>
      <c r="X131" s="684" t="s">
        <v>151</v>
      </c>
      <c r="Y131" s="684" t="s">
        <v>151</v>
      </c>
      <c r="Z131" s="684" t="s">
        <v>151</v>
      </c>
    </row>
    <row r="132" spans="1:26">
      <c r="A132" s="780" t="str">
        <f>A$6</f>
        <v>FC724 = 4</v>
      </c>
      <c r="B132" s="580" t="s">
        <v>658</v>
      </c>
      <c r="C132" s="269" t="s">
        <v>659</v>
      </c>
      <c r="D132" s="269" t="s">
        <v>658</v>
      </c>
      <c r="E132" s="269" t="s">
        <v>659</v>
      </c>
      <c r="F132" s="269" t="s">
        <v>658</v>
      </c>
      <c r="G132" s="269" t="s">
        <v>659</v>
      </c>
      <c r="H132" s="269" t="s">
        <v>658</v>
      </c>
      <c r="I132" s="269" t="s">
        <v>659</v>
      </c>
      <c r="J132" s="269" t="s">
        <v>151</v>
      </c>
      <c r="K132" s="269" t="s">
        <v>151</v>
      </c>
      <c r="L132" s="269" t="s">
        <v>151</v>
      </c>
      <c r="M132" s="269" t="s">
        <v>151</v>
      </c>
      <c r="N132" s="269" t="s">
        <v>151</v>
      </c>
      <c r="O132" s="269" t="s">
        <v>151</v>
      </c>
      <c r="P132" s="269" t="s">
        <v>151</v>
      </c>
      <c r="Q132" s="684" t="s">
        <v>151</v>
      </c>
      <c r="R132" s="684" t="s">
        <v>151</v>
      </c>
      <c r="S132" s="684" t="s">
        <v>151</v>
      </c>
      <c r="T132" s="684" t="s">
        <v>151</v>
      </c>
      <c r="U132" s="684" t="s">
        <v>151</v>
      </c>
      <c r="V132" s="684" t="s">
        <v>151</v>
      </c>
      <c r="W132" s="684" t="s">
        <v>151</v>
      </c>
      <c r="X132" s="684" t="s">
        <v>151</v>
      </c>
      <c r="Y132" s="684" t="s">
        <v>151</v>
      </c>
      <c r="Z132" s="684" t="s">
        <v>151</v>
      </c>
    </row>
    <row r="133" spans="1:26">
      <c r="A133" s="780" t="str">
        <f>A$7</f>
        <v>FC726 = 5</v>
      </c>
      <c r="B133" s="580" t="s">
        <v>658</v>
      </c>
      <c r="C133" s="269" t="s">
        <v>659</v>
      </c>
      <c r="D133" s="269" t="s">
        <v>658</v>
      </c>
      <c r="E133" s="269" t="s">
        <v>659</v>
      </c>
      <c r="F133" s="269" t="s">
        <v>151</v>
      </c>
      <c r="G133" s="269" t="s">
        <v>151</v>
      </c>
      <c r="H133" s="269" t="s">
        <v>151</v>
      </c>
      <c r="I133" s="269" t="s">
        <v>151</v>
      </c>
      <c r="J133" s="269" t="s">
        <v>151</v>
      </c>
      <c r="K133" s="269" t="s">
        <v>151</v>
      </c>
      <c r="L133" s="269" t="s">
        <v>151</v>
      </c>
      <c r="M133" s="269" t="s">
        <v>151</v>
      </c>
      <c r="N133" s="269" t="s">
        <v>151</v>
      </c>
      <c r="O133" s="269" t="s">
        <v>151</v>
      </c>
      <c r="P133" s="269" t="s">
        <v>151</v>
      </c>
      <c r="Q133" s="684" t="s">
        <v>151</v>
      </c>
      <c r="R133" s="684" t="s">
        <v>151</v>
      </c>
      <c r="S133" s="684" t="s">
        <v>151</v>
      </c>
      <c r="T133" s="684" t="s">
        <v>151</v>
      </c>
      <c r="U133" s="684" t="s">
        <v>151</v>
      </c>
      <c r="V133" s="684" t="s">
        <v>151</v>
      </c>
      <c r="W133" s="684" t="s">
        <v>151</v>
      </c>
      <c r="X133" s="684" t="s">
        <v>151</v>
      </c>
      <c r="Y133" s="684" t="s">
        <v>151</v>
      </c>
      <c r="Z133" s="684" t="s">
        <v>151</v>
      </c>
    </row>
    <row r="134" spans="1:26">
      <c r="A134" s="780" t="str">
        <f>A$8</f>
        <v>FT724 = 6</v>
      </c>
      <c r="B134" s="580" t="s">
        <v>153</v>
      </c>
      <c r="C134" s="269" t="s">
        <v>153</v>
      </c>
      <c r="D134" s="684" t="s">
        <v>151</v>
      </c>
      <c r="E134" s="684" t="s">
        <v>151</v>
      </c>
      <c r="F134" s="684" t="s">
        <v>151</v>
      </c>
      <c r="G134" s="684" t="s">
        <v>151</v>
      </c>
      <c r="H134" s="684" t="s">
        <v>151</v>
      </c>
      <c r="I134" s="684" t="s">
        <v>151</v>
      </c>
      <c r="J134" s="684" t="s">
        <v>151</v>
      </c>
      <c r="K134" s="684" t="s">
        <v>151</v>
      </c>
      <c r="L134" s="684" t="s">
        <v>151</v>
      </c>
      <c r="M134" s="684" t="s">
        <v>151</v>
      </c>
      <c r="N134" s="684" t="s">
        <v>151</v>
      </c>
      <c r="O134" s="684" t="s">
        <v>151</v>
      </c>
      <c r="P134" s="684" t="s">
        <v>151</v>
      </c>
      <c r="Q134" s="684" t="s">
        <v>151</v>
      </c>
      <c r="R134" s="684" t="s">
        <v>151</v>
      </c>
      <c r="S134" s="684" t="s">
        <v>151</v>
      </c>
      <c r="T134" s="684" t="s">
        <v>151</v>
      </c>
      <c r="U134" s="684" t="s">
        <v>151</v>
      </c>
      <c r="V134" s="684" t="s">
        <v>151</v>
      </c>
      <c r="W134" s="684" t="s">
        <v>151</v>
      </c>
      <c r="X134" s="684" t="s">
        <v>151</v>
      </c>
      <c r="Y134" s="684" t="s">
        <v>151</v>
      </c>
      <c r="Z134" s="684" t="s">
        <v>151</v>
      </c>
    </row>
    <row r="135" spans="1:26">
      <c r="A135" s="780" t="str">
        <f>A$9</f>
        <v>FC728 = 7</v>
      </c>
      <c r="B135" s="785"/>
      <c r="C135" s="684"/>
      <c r="D135" s="684"/>
      <c r="E135" s="684"/>
      <c r="F135" s="684"/>
      <c r="G135" s="684"/>
      <c r="H135" s="684"/>
      <c r="I135" s="684"/>
      <c r="J135" s="684"/>
      <c r="K135" s="684"/>
      <c r="L135" s="684"/>
      <c r="M135" s="684"/>
      <c r="N135" s="684"/>
      <c r="O135" s="684"/>
      <c r="P135" s="684"/>
      <c r="Q135" s="684"/>
      <c r="R135" s="684"/>
      <c r="S135" s="684"/>
      <c r="T135" s="684"/>
      <c r="U135" s="684"/>
      <c r="V135" s="684"/>
      <c r="W135" s="684"/>
      <c r="X135" s="684"/>
      <c r="Y135" s="684"/>
      <c r="Z135" s="684"/>
    </row>
    <row r="136" spans="1:26">
      <c r="A136" s="780" t="str">
        <f>A$10</f>
        <v>FG722 = 8</v>
      </c>
      <c r="B136" s="580"/>
      <c r="C136" s="269"/>
      <c r="D136" s="684"/>
      <c r="E136" s="684"/>
      <c r="F136" s="684"/>
      <c r="G136" s="684"/>
      <c r="H136" s="684"/>
      <c r="I136" s="684"/>
      <c r="J136" s="684"/>
      <c r="K136" s="684"/>
      <c r="L136" s="684"/>
      <c r="M136" s="684"/>
      <c r="N136" s="684"/>
      <c r="O136" s="684"/>
      <c r="P136" s="684"/>
      <c r="Q136" s="684"/>
      <c r="R136" s="684"/>
      <c r="S136" s="684"/>
      <c r="T136" s="684"/>
      <c r="U136" s="684"/>
      <c r="V136" s="684"/>
      <c r="W136" s="684"/>
      <c r="X136" s="684"/>
      <c r="Y136" s="684"/>
      <c r="Z136" s="684"/>
    </row>
    <row r="137" spans="1:26">
      <c r="A137" s="780" t="str">
        <f>A$11</f>
        <v>FT728= 9</v>
      </c>
      <c r="B137" s="772"/>
      <c r="C137" s="684"/>
      <c r="D137" s="684"/>
      <c r="E137" s="684"/>
      <c r="F137" s="684"/>
      <c r="G137" s="684"/>
      <c r="H137" s="684"/>
      <c r="I137" s="684"/>
      <c r="J137" s="684"/>
      <c r="K137" s="684"/>
      <c r="L137" s="684"/>
      <c r="M137" s="684"/>
      <c r="N137" s="684"/>
      <c r="O137" s="684"/>
      <c r="P137" s="684"/>
      <c r="Q137" s="684"/>
      <c r="R137" s="684"/>
      <c r="S137" s="684"/>
      <c r="T137" s="684"/>
      <c r="U137" s="684"/>
      <c r="V137" s="684"/>
      <c r="W137" s="684"/>
      <c r="X137" s="684"/>
      <c r="Y137" s="684"/>
      <c r="Z137" s="684"/>
    </row>
    <row r="138" spans="1:26">
      <c r="A138" s="780" t="str">
        <f>A$12</f>
        <v/>
      </c>
      <c r="B138" s="772"/>
      <c r="C138" s="684"/>
      <c r="D138" s="684"/>
      <c r="E138" s="684"/>
      <c r="F138" s="684"/>
      <c r="G138" s="684"/>
      <c r="H138" s="684"/>
      <c r="I138" s="684"/>
      <c r="J138" s="684"/>
      <c r="K138" s="684"/>
      <c r="L138" s="684"/>
      <c r="M138" s="684"/>
      <c r="N138" s="684"/>
      <c r="O138" s="684"/>
      <c r="P138" s="684"/>
      <c r="Q138" s="684"/>
      <c r="R138" s="684"/>
      <c r="S138" s="684"/>
      <c r="T138" s="684"/>
      <c r="U138" s="684"/>
      <c r="V138" s="684"/>
      <c r="W138" s="684"/>
      <c r="X138" s="684"/>
      <c r="Y138" s="684"/>
      <c r="Z138" s="684"/>
    </row>
    <row r="139" spans="1:26">
      <c r="A139" s="780" t="str">
        <f>A$13</f>
        <v/>
      </c>
      <c r="B139" s="772"/>
      <c r="C139" s="684"/>
      <c r="D139" s="684"/>
      <c r="E139" s="684"/>
      <c r="F139" s="684"/>
      <c r="G139" s="684"/>
      <c r="H139" s="684"/>
      <c r="I139" s="684"/>
      <c r="J139" s="684"/>
      <c r="K139" s="684"/>
      <c r="L139" s="684"/>
      <c r="M139" s="684"/>
      <c r="N139" s="684"/>
      <c r="O139" s="684"/>
      <c r="P139" s="684"/>
      <c r="Q139" s="684"/>
      <c r="R139" s="684"/>
      <c r="S139" s="684"/>
      <c r="T139" s="684"/>
      <c r="U139" s="684"/>
      <c r="V139" s="684"/>
      <c r="W139" s="684"/>
      <c r="X139" s="684"/>
      <c r="Y139" s="684"/>
      <c r="Z139" s="684"/>
    </row>
    <row r="140" spans="1:26">
      <c r="A140" s="780" t="str">
        <f>A$14</f>
        <v/>
      </c>
      <c r="B140" s="772"/>
      <c r="C140" s="684"/>
      <c r="D140" s="684"/>
      <c r="E140" s="684"/>
      <c r="F140" s="684"/>
      <c r="G140" s="684"/>
      <c r="H140" s="684"/>
      <c r="I140" s="684"/>
      <c r="J140" s="684"/>
      <c r="K140" s="684"/>
      <c r="L140" s="684"/>
      <c r="M140" s="684"/>
      <c r="N140" s="684"/>
      <c r="O140" s="684"/>
      <c r="P140" s="684"/>
      <c r="Q140" s="684"/>
      <c r="R140" s="684"/>
      <c r="S140" s="684"/>
      <c r="T140" s="684"/>
      <c r="U140" s="684"/>
      <c r="V140" s="684"/>
      <c r="W140" s="684"/>
      <c r="X140" s="684"/>
      <c r="Y140" s="684"/>
      <c r="Z140" s="684"/>
    </row>
    <row r="141" spans="1:26">
      <c r="A141" s="780" t="str">
        <f>A$15</f>
        <v/>
      </c>
      <c r="B141" s="772"/>
      <c r="C141" s="684"/>
      <c r="D141" s="684"/>
      <c r="E141" s="684"/>
      <c r="F141" s="684"/>
      <c r="G141" s="684"/>
      <c r="H141" s="684"/>
      <c r="I141" s="684"/>
      <c r="J141" s="684"/>
      <c r="K141" s="684"/>
      <c r="L141" s="684"/>
      <c r="M141" s="684"/>
      <c r="N141" s="684"/>
      <c r="O141" s="684"/>
      <c r="P141" s="684"/>
      <c r="Q141" s="684"/>
      <c r="R141" s="684"/>
      <c r="S141" s="684"/>
      <c r="T141" s="684"/>
      <c r="U141" s="684"/>
      <c r="V141" s="684"/>
      <c r="W141" s="684"/>
      <c r="X141" s="684"/>
      <c r="Y141" s="684"/>
      <c r="Z141" s="684"/>
    </row>
    <row r="142" spans="1:26">
      <c r="A142" s="780" t="str">
        <f>A$16</f>
        <v/>
      </c>
      <c r="B142" s="772"/>
      <c r="C142" s="684"/>
      <c r="D142" s="684"/>
      <c r="E142" s="684"/>
      <c r="F142" s="684"/>
      <c r="G142" s="684"/>
      <c r="H142" s="684"/>
      <c r="I142" s="684"/>
      <c r="J142" s="684"/>
      <c r="K142" s="684"/>
      <c r="L142" s="684"/>
      <c r="M142" s="684"/>
      <c r="N142" s="684"/>
      <c r="O142" s="684"/>
      <c r="P142" s="684"/>
      <c r="Q142" s="684"/>
      <c r="R142" s="684"/>
      <c r="S142" s="684"/>
      <c r="T142" s="684"/>
      <c r="U142" s="684"/>
      <c r="V142" s="684"/>
      <c r="W142" s="684"/>
      <c r="X142" s="684"/>
      <c r="Y142" s="684"/>
      <c r="Z142" s="684"/>
    </row>
    <row r="143" spans="1:26">
      <c r="A143" s="780" t="str">
        <f>A$17</f>
        <v/>
      </c>
      <c r="B143" s="772"/>
      <c r="C143" s="684"/>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c r="Z143" s="684"/>
    </row>
    <row r="144" spans="1:26">
      <c r="A144" s="780" t="str">
        <f>A$18</f>
        <v/>
      </c>
      <c r="B144" s="772"/>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row>
    <row r="145" spans="1:26">
      <c r="A145" s="780" t="str">
        <f>A$19</f>
        <v/>
      </c>
      <c r="B145" s="772"/>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row>
    <row r="146" spans="1:26">
      <c r="A146" s="780" t="str">
        <f>A$20</f>
        <v/>
      </c>
      <c r="B146" s="772"/>
      <c r="C146" s="684"/>
      <c r="D146" s="684"/>
      <c r="E146" s="684"/>
      <c r="F146" s="684"/>
      <c r="G146" s="684"/>
      <c r="H146" s="684"/>
      <c r="I146" s="684"/>
      <c r="J146" s="684"/>
      <c r="K146" s="684"/>
      <c r="L146" s="684"/>
      <c r="M146" s="684"/>
      <c r="N146" s="684"/>
      <c r="O146" s="684"/>
      <c r="P146" s="684"/>
      <c r="Q146" s="684"/>
      <c r="R146" s="684"/>
      <c r="S146" s="684"/>
      <c r="T146" s="684"/>
      <c r="U146" s="684"/>
      <c r="V146" s="684"/>
      <c r="W146" s="684"/>
      <c r="X146" s="684"/>
      <c r="Y146" s="684"/>
      <c r="Z146" s="684"/>
    </row>
    <row r="148" spans="1:26">
      <c r="A148" s="771"/>
      <c r="B148" s="776" t="str">
        <f>B$1</f>
        <v>Variants</v>
      </c>
      <c r="C148" s="777"/>
      <c r="D148" s="777"/>
      <c r="E148" s="777"/>
      <c r="F148" s="777"/>
      <c r="G148" s="777"/>
      <c r="H148" s="777"/>
      <c r="I148" s="777"/>
      <c r="J148" s="777"/>
      <c r="K148" s="777"/>
      <c r="L148" s="777"/>
      <c r="M148" s="777"/>
      <c r="N148" s="777"/>
      <c r="O148" s="777"/>
      <c r="P148" s="777"/>
      <c r="Q148" s="777"/>
      <c r="R148" s="777"/>
      <c r="S148" s="777"/>
      <c r="T148" s="777"/>
      <c r="U148" s="777"/>
      <c r="V148" s="777"/>
      <c r="W148" s="777"/>
      <c r="X148" s="777"/>
      <c r="Y148" s="777"/>
      <c r="Z148" s="777"/>
    </row>
    <row r="149" spans="1:26">
      <c r="A149" s="773" t="s">
        <v>154</v>
      </c>
      <c r="B149" s="778">
        <f>B$2</f>
        <v>1</v>
      </c>
      <c r="C149" s="779">
        <f>C$2</f>
        <v>2</v>
      </c>
      <c r="D149" s="779">
        <f t="shared" ref="D149:Z149" si="6">D$2</f>
        <v>3</v>
      </c>
      <c r="E149" s="779">
        <f t="shared" si="6"/>
        <v>4</v>
      </c>
      <c r="F149" s="779">
        <f t="shared" si="6"/>
        <v>5</v>
      </c>
      <c r="G149" s="779">
        <f t="shared" si="6"/>
        <v>6</v>
      </c>
      <c r="H149" s="779">
        <f t="shared" si="6"/>
        <v>7</v>
      </c>
      <c r="I149" s="779">
        <f t="shared" si="6"/>
        <v>8</v>
      </c>
      <c r="J149" s="779">
        <f t="shared" si="6"/>
        <v>9</v>
      </c>
      <c r="K149" s="779">
        <f t="shared" si="6"/>
        <v>10</v>
      </c>
      <c r="L149" s="779">
        <f t="shared" si="6"/>
        <v>11</v>
      </c>
      <c r="M149" s="779">
        <f t="shared" si="6"/>
        <v>12</v>
      </c>
      <c r="N149" s="779">
        <f t="shared" si="6"/>
        <v>13</v>
      </c>
      <c r="O149" s="779">
        <f t="shared" si="6"/>
        <v>14</v>
      </c>
      <c r="P149" s="779">
        <f t="shared" si="6"/>
        <v>15</v>
      </c>
      <c r="Q149" s="779">
        <f t="shared" si="6"/>
        <v>16</v>
      </c>
      <c r="R149" s="779">
        <f t="shared" si="6"/>
        <v>17</v>
      </c>
      <c r="S149" s="779">
        <f t="shared" si="6"/>
        <v>18</v>
      </c>
      <c r="T149" s="779">
        <f t="shared" si="6"/>
        <v>19</v>
      </c>
      <c r="U149" s="779">
        <f t="shared" si="6"/>
        <v>20</v>
      </c>
      <c r="V149" s="779">
        <f t="shared" si="6"/>
        <v>21</v>
      </c>
      <c r="W149" s="779">
        <f t="shared" si="6"/>
        <v>22</v>
      </c>
      <c r="X149" s="779">
        <f t="shared" si="6"/>
        <v>23</v>
      </c>
      <c r="Y149" s="779">
        <f t="shared" si="6"/>
        <v>24</v>
      </c>
      <c r="Z149" s="779">
        <f t="shared" si="6"/>
        <v>25</v>
      </c>
    </row>
    <row r="150" spans="1:26">
      <c r="A150" s="780" t="str">
        <f>A$3</f>
        <v>FC721 = 1</v>
      </c>
      <c r="B150" s="784" t="s">
        <v>151</v>
      </c>
      <c r="C150" s="782" t="s">
        <v>660</v>
      </c>
      <c r="D150" s="782" t="s">
        <v>661</v>
      </c>
      <c r="E150" s="783" t="s">
        <v>151</v>
      </c>
      <c r="F150" s="783" t="s">
        <v>151</v>
      </c>
      <c r="G150" s="783" t="s">
        <v>151</v>
      </c>
      <c r="H150" s="783" t="s">
        <v>151</v>
      </c>
      <c r="I150" s="783" t="s">
        <v>151</v>
      </c>
      <c r="J150" s="783" t="s">
        <v>151</v>
      </c>
      <c r="K150" s="783" t="s">
        <v>151</v>
      </c>
      <c r="L150" s="783" t="s">
        <v>151</v>
      </c>
      <c r="M150" s="684" t="s">
        <v>151</v>
      </c>
      <c r="N150" s="684" t="s">
        <v>151</v>
      </c>
      <c r="O150" s="684" t="s">
        <v>151</v>
      </c>
      <c r="P150" s="684" t="s">
        <v>151</v>
      </c>
      <c r="Q150" s="684" t="s">
        <v>151</v>
      </c>
      <c r="R150" s="684" t="s">
        <v>151</v>
      </c>
      <c r="S150" s="684" t="s">
        <v>151</v>
      </c>
      <c r="T150" s="684" t="s">
        <v>151</v>
      </c>
      <c r="U150" s="684" t="s">
        <v>151</v>
      </c>
      <c r="V150" s="684" t="s">
        <v>151</v>
      </c>
      <c r="W150" s="684" t="s">
        <v>151</v>
      </c>
      <c r="X150" s="684" t="s">
        <v>151</v>
      </c>
      <c r="Y150" s="684" t="s">
        <v>151</v>
      </c>
      <c r="Z150" s="684" t="s">
        <v>151</v>
      </c>
    </row>
    <row r="151" spans="1:26">
      <c r="A151" s="780" t="str">
        <f>A$4</f>
        <v>FC722 = 2</v>
      </c>
      <c r="B151" s="785" t="s">
        <v>151</v>
      </c>
      <c r="C151" s="51" t="s">
        <v>151</v>
      </c>
      <c r="D151" s="51" t="s">
        <v>660</v>
      </c>
      <c r="E151" s="51" t="s">
        <v>660</v>
      </c>
      <c r="F151" s="51" t="s">
        <v>151</v>
      </c>
      <c r="G151" s="51" t="s">
        <v>151</v>
      </c>
      <c r="H151" s="51" t="s">
        <v>662</v>
      </c>
      <c r="I151" s="51" t="s">
        <v>662</v>
      </c>
      <c r="J151" s="51" t="s">
        <v>661</v>
      </c>
      <c r="K151" s="51" t="s">
        <v>661</v>
      </c>
      <c r="L151" s="51" t="s">
        <v>660</v>
      </c>
      <c r="M151" s="51" t="s">
        <v>660</v>
      </c>
      <c r="N151" s="51" t="s">
        <v>660</v>
      </c>
      <c r="O151" s="51" t="s">
        <v>660</v>
      </c>
      <c r="P151" s="684" t="s">
        <v>151</v>
      </c>
      <c r="Q151" s="684" t="s">
        <v>151</v>
      </c>
      <c r="R151" s="684" t="s">
        <v>151</v>
      </c>
      <c r="S151" s="684" t="s">
        <v>151</v>
      </c>
      <c r="T151" s="684" t="s">
        <v>151</v>
      </c>
      <c r="U151" s="684" t="s">
        <v>151</v>
      </c>
      <c r="V151" s="684" t="s">
        <v>151</v>
      </c>
      <c r="W151" s="684" t="s">
        <v>151</v>
      </c>
      <c r="X151" s="684" t="s">
        <v>151</v>
      </c>
      <c r="Y151" s="684" t="s">
        <v>151</v>
      </c>
      <c r="Z151" s="684" t="s">
        <v>151</v>
      </c>
    </row>
    <row r="152" spans="1:26">
      <c r="A152" s="780" t="str">
        <f>A$5</f>
        <v>FC723 = 3</v>
      </c>
      <c r="B152" s="785" t="s">
        <v>151</v>
      </c>
      <c r="C152" s="51" t="s">
        <v>151</v>
      </c>
      <c r="D152" s="51" t="s">
        <v>151</v>
      </c>
      <c r="E152" s="51" t="s">
        <v>151</v>
      </c>
      <c r="F152" s="51" t="s">
        <v>151</v>
      </c>
      <c r="G152" s="51" t="s">
        <v>151</v>
      </c>
      <c r="H152" s="51" t="s">
        <v>151</v>
      </c>
      <c r="I152" s="51" t="s">
        <v>151</v>
      </c>
      <c r="J152" s="51" t="s">
        <v>151</v>
      </c>
      <c r="K152" s="51" t="s">
        <v>151</v>
      </c>
      <c r="L152" s="51" t="s">
        <v>151</v>
      </c>
      <c r="M152" s="51" t="s">
        <v>151</v>
      </c>
      <c r="N152" s="51" t="s">
        <v>151</v>
      </c>
      <c r="O152" s="51" t="s">
        <v>151</v>
      </c>
      <c r="P152" s="684" t="s">
        <v>151</v>
      </c>
      <c r="Q152" s="684" t="s">
        <v>151</v>
      </c>
      <c r="R152" s="684" t="s">
        <v>151</v>
      </c>
      <c r="S152" s="684" t="s">
        <v>151</v>
      </c>
      <c r="T152" s="684" t="s">
        <v>151</v>
      </c>
      <c r="U152" s="684" t="s">
        <v>151</v>
      </c>
      <c r="V152" s="684" t="s">
        <v>151</v>
      </c>
      <c r="W152" s="684" t="s">
        <v>151</v>
      </c>
      <c r="X152" s="684" t="s">
        <v>151</v>
      </c>
      <c r="Y152" s="684" t="s">
        <v>151</v>
      </c>
      <c r="Z152" s="684" t="s">
        <v>151</v>
      </c>
    </row>
    <row r="153" spans="1:26">
      <c r="A153" s="780" t="str">
        <f>A$6</f>
        <v>FC724 = 4</v>
      </c>
      <c r="B153" s="785" t="s">
        <v>151</v>
      </c>
      <c r="C153" s="51" t="s">
        <v>151</v>
      </c>
      <c r="D153" s="51" t="s">
        <v>662</v>
      </c>
      <c r="E153" s="51" t="s">
        <v>662</v>
      </c>
      <c r="F153" s="51" t="s">
        <v>661</v>
      </c>
      <c r="G153" s="51" t="s">
        <v>661</v>
      </c>
      <c r="H153" s="51" t="s">
        <v>660</v>
      </c>
      <c r="I153" s="51" t="s">
        <v>660</v>
      </c>
      <c r="J153" s="51" t="s">
        <v>151</v>
      </c>
      <c r="K153" s="51" t="s">
        <v>151</v>
      </c>
      <c r="L153" s="51" t="s">
        <v>151</v>
      </c>
      <c r="M153" s="51" t="s">
        <v>151</v>
      </c>
      <c r="N153" s="51" t="s">
        <v>151</v>
      </c>
      <c r="O153" s="51" t="s">
        <v>151</v>
      </c>
      <c r="P153" s="684" t="s">
        <v>151</v>
      </c>
      <c r="Q153" s="684" t="s">
        <v>151</v>
      </c>
      <c r="R153" s="684" t="s">
        <v>151</v>
      </c>
      <c r="S153" s="684" t="s">
        <v>151</v>
      </c>
      <c r="T153" s="684" t="s">
        <v>151</v>
      </c>
      <c r="U153" s="684" t="s">
        <v>151</v>
      </c>
      <c r="V153" s="684" t="s">
        <v>151</v>
      </c>
      <c r="W153" s="684" t="s">
        <v>151</v>
      </c>
      <c r="X153" s="684" t="s">
        <v>151</v>
      </c>
      <c r="Y153" s="684" t="s">
        <v>151</v>
      </c>
      <c r="Z153" s="684" t="s">
        <v>151</v>
      </c>
    </row>
    <row r="154" spans="1:26">
      <c r="A154" s="780" t="str">
        <f>A$7</f>
        <v>FC726 = 5</v>
      </c>
      <c r="B154" s="785" t="s">
        <v>151</v>
      </c>
      <c r="C154" s="51" t="s">
        <v>151</v>
      </c>
      <c r="D154" s="51" t="s">
        <v>660</v>
      </c>
      <c r="E154" s="51" t="s">
        <v>660</v>
      </c>
      <c r="F154" s="51" t="s">
        <v>151</v>
      </c>
      <c r="G154" s="51" t="s">
        <v>151</v>
      </c>
      <c r="H154" s="51" t="s">
        <v>151</v>
      </c>
      <c r="I154" s="51" t="s">
        <v>151</v>
      </c>
      <c r="J154" s="51" t="s">
        <v>151</v>
      </c>
      <c r="K154" s="51" t="s">
        <v>151</v>
      </c>
      <c r="L154" s="51" t="s">
        <v>151</v>
      </c>
      <c r="M154" s="51" t="s">
        <v>151</v>
      </c>
      <c r="N154" s="51" t="s">
        <v>151</v>
      </c>
      <c r="O154" s="51" t="s">
        <v>151</v>
      </c>
      <c r="P154" s="684" t="s">
        <v>151</v>
      </c>
      <c r="Q154" s="684" t="s">
        <v>151</v>
      </c>
      <c r="R154" s="684" t="s">
        <v>151</v>
      </c>
      <c r="S154" s="684" t="s">
        <v>151</v>
      </c>
      <c r="T154" s="684" t="s">
        <v>151</v>
      </c>
      <c r="U154" s="684" t="s">
        <v>151</v>
      </c>
      <c r="V154" s="684" t="s">
        <v>151</v>
      </c>
      <c r="W154" s="684" t="s">
        <v>151</v>
      </c>
      <c r="X154" s="684" t="s">
        <v>151</v>
      </c>
      <c r="Y154" s="684" t="s">
        <v>151</v>
      </c>
      <c r="Z154" s="684" t="s">
        <v>151</v>
      </c>
    </row>
    <row r="155" spans="1:26">
      <c r="A155" s="780" t="str">
        <f>A$8</f>
        <v>FT724 = 6</v>
      </c>
      <c r="B155" s="785" t="s">
        <v>151</v>
      </c>
      <c r="C155" s="51" t="s">
        <v>661</v>
      </c>
      <c r="D155" s="684" t="s">
        <v>151</v>
      </c>
      <c r="E155" s="684" t="s">
        <v>151</v>
      </c>
      <c r="F155" s="684" t="s">
        <v>151</v>
      </c>
      <c r="G155" s="684" t="s">
        <v>151</v>
      </c>
      <c r="H155" s="684" t="s">
        <v>151</v>
      </c>
      <c r="I155" s="684" t="s">
        <v>151</v>
      </c>
      <c r="J155" s="684" t="s">
        <v>151</v>
      </c>
      <c r="K155" s="684" t="s">
        <v>151</v>
      </c>
      <c r="L155" s="684" t="s">
        <v>151</v>
      </c>
      <c r="M155" s="684" t="s">
        <v>151</v>
      </c>
      <c r="N155" s="684" t="s">
        <v>151</v>
      </c>
      <c r="O155" s="684" t="s">
        <v>151</v>
      </c>
      <c r="P155" s="684" t="s">
        <v>151</v>
      </c>
      <c r="Q155" s="684" t="s">
        <v>151</v>
      </c>
      <c r="R155" s="684" t="s">
        <v>151</v>
      </c>
      <c r="S155" s="684" t="s">
        <v>151</v>
      </c>
      <c r="T155" s="684" t="s">
        <v>151</v>
      </c>
      <c r="U155" s="684" t="s">
        <v>151</v>
      </c>
      <c r="V155" s="684" t="s">
        <v>151</v>
      </c>
      <c r="W155" s="684" t="s">
        <v>151</v>
      </c>
      <c r="X155" s="684" t="s">
        <v>151</v>
      </c>
      <c r="Y155" s="684" t="s">
        <v>151</v>
      </c>
      <c r="Z155" s="684" t="s">
        <v>151</v>
      </c>
    </row>
    <row r="156" spans="1:26">
      <c r="A156" s="780" t="str">
        <f>A$9</f>
        <v>FC728 = 7</v>
      </c>
      <c r="B156" s="785"/>
      <c r="C156" s="684"/>
      <c r="D156" s="684"/>
      <c r="E156" s="684"/>
      <c r="F156" s="684"/>
      <c r="G156" s="684"/>
      <c r="H156" s="684"/>
      <c r="I156" s="684"/>
      <c r="J156" s="684"/>
      <c r="K156" s="684"/>
      <c r="L156" s="684"/>
      <c r="M156" s="684"/>
      <c r="N156" s="684"/>
      <c r="O156" s="684"/>
      <c r="P156" s="684"/>
      <c r="Q156" s="684"/>
      <c r="R156" s="684"/>
      <c r="S156" s="684"/>
      <c r="T156" s="684"/>
      <c r="U156" s="684"/>
      <c r="V156" s="684"/>
      <c r="W156" s="684"/>
      <c r="X156" s="684"/>
      <c r="Y156" s="684"/>
      <c r="Z156" s="684"/>
    </row>
    <row r="157" spans="1:26">
      <c r="A157" s="780" t="str">
        <f>A$10</f>
        <v>FG722 = 8</v>
      </c>
      <c r="B157" s="785"/>
      <c r="C157" s="51"/>
      <c r="D157" s="684"/>
      <c r="E157" s="684"/>
      <c r="F157" s="684"/>
      <c r="G157" s="684"/>
      <c r="H157" s="684"/>
      <c r="I157" s="684"/>
      <c r="J157" s="684"/>
      <c r="K157" s="684"/>
      <c r="L157" s="684"/>
      <c r="M157" s="684"/>
      <c r="N157" s="684"/>
      <c r="O157" s="684"/>
      <c r="P157" s="684"/>
      <c r="Q157" s="684"/>
      <c r="R157" s="684"/>
      <c r="S157" s="684"/>
      <c r="T157" s="684"/>
      <c r="U157" s="684"/>
      <c r="V157" s="684"/>
      <c r="W157" s="684"/>
      <c r="X157" s="684"/>
      <c r="Y157" s="684"/>
      <c r="Z157" s="684"/>
    </row>
    <row r="158" spans="1:26">
      <c r="A158" s="780" t="str">
        <f>A$11</f>
        <v>FT728= 9</v>
      </c>
      <c r="B158" s="772"/>
      <c r="C158" s="51"/>
      <c r="D158" s="684"/>
      <c r="E158" s="684"/>
      <c r="F158" s="684"/>
      <c r="G158" s="684"/>
      <c r="H158" s="684"/>
      <c r="I158" s="684"/>
      <c r="J158" s="684"/>
      <c r="K158" s="684"/>
      <c r="L158" s="684"/>
      <c r="M158" s="684"/>
      <c r="N158" s="684"/>
      <c r="O158" s="684"/>
      <c r="P158" s="684"/>
      <c r="Q158" s="684"/>
      <c r="R158" s="684"/>
      <c r="S158" s="684"/>
      <c r="T158" s="684"/>
      <c r="U158" s="684"/>
      <c r="V158" s="684"/>
      <c r="W158" s="684"/>
      <c r="X158" s="684"/>
      <c r="Y158" s="684"/>
      <c r="Z158" s="684"/>
    </row>
    <row r="159" spans="1:26">
      <c r="A159" s="780" t="str">
        <f>A$12</f>
        <v/>
      </c>
      <c r="B159" s="772"/>
      <c r="C159" s="51"/>
      <c r="D159" s="684"/>
      <c r="E159" s="684"/>
      <c r="F159" s="684"/>
      <c r="G159" s="684"/>
      <c r="H159" s="684"/>
      <c r="I159" s="684"/>
      <c r="J159" s="684"/>
      <c r="K159" s="684"/>
      <c r="L159" s="684"/>
      <c r="M159" s="684"/>
      <c r="N159" s="684"/>
      <c r="O159" s="684"/>
      <c r="P159" s="684"/>
      <c r="Q159" s="684"/>
      <c r="R159" s="684"/>
      <c r="S159" s="684"/>
      <c r="T159" s="684"/>
      <c r="U159" s="684"/>
      <c r="V159" s="684"/>
      <c r="W159" s="684"/>
      <c r="X159" s="684"/>
      <c r="Y159" s="684"/>
      <c r="Z159" s="684"/>
    </row>
    <row r="160" spans="1:26">
      <c r="A160" s="780" t="str">
        <f>A$13</f>
        <v/>
      </c>
      <c r="B160" s="772"/>
      <c r="C160" s="51"/>
      <c r="D160" s="684"/>
      <c r="E160" s="684"/>
      <c r="F160" s="684"/>
      <c r="G160" s="684"/>
      <c r="H160" s="684"/>
      <c r="I160" s="684"/>
      <c r="J160" s="684"/>
      <c r="K160" s="684"/>
      <c r="L160" s="684"/>
      <c r="M160" s="684"/>
      <c r="N160" s="684"/>
      <c r="O160" s="684"/>
      <c r="P160" s="684"/>
      <c r="Q160" s="684"/>
      <c r="R160" s="684"/>
      <c r="S160" s="684"/>
      <c r="T160" s="684"/>
      <c r="U160" s="684"/>
      <c r="V160" s="684"/>
      <c r="W160" s="684"/>
      <c r="X160" s="684"/>
      <c r="Y160" s="684"/>
      <c r="Z160" s="684"/>
    </row>
    <row r="161" spans="1:26">
      <c r="A161" s="780" t="str">
        <f>A$14</f>
        <v/>
      </c>
      <c r="B161" s="772"/>
      <c r="C161" s="51"/>
      <c r="D161" s="684"/>
      <c r="E161" s="684"/>
      <c r="F161" s="684"/>
      <c r="G161" s="684"/>
      <c r="H161" s="684"/>
      <c r="I161" s="684"/>
      <c r="J161" s="684"/>
      <c r="K161" s="684"/>
      <c r="L161" s="684"/>
      <c r="M161" s="684"/>
      <c r="N161" s="684"/>
      <c r="O161" s="684"/>
      <c r="P161" s="684"/>
      <c r="Q161" s="684"/>
      <c r="R161" s="684"/>
      <c r="S161" s="684"/>
      <c r="T161" s="684"/>
      <c r="U161" s="684"/>
      <c r="V161" s="684"/>
      <c r="W161" s="684"/>
      <c r="X161" s="684"/>
      <c r="Y161" s="684"/>
      <c r="Z161" s="684"/>
    </row>
    <row r="162" spans="1:26">
      <c r="A162" s="780" t="str">
        <f>A$15</f>
        <v/>
      </c>
      <c r="B162" s="772"/>
      <c r="C162" s="51"/>
      <c r="D162" s="684"/>
      <c r="E162" s="684"/>
      <c r="F162" s="684"/>
      <c r="G162" s="684"/>
      <c r="H162" s="684"/>
      <c r="I162" s="684"/>
      <c r="J162" s="684"/>
      <c r="K162" s="684"/>
      <c r="L162" s="684"/>
      <c r="M162" s="684"/>
      <c r="N162" s="684"/>
      <c r="O162" s="684"/>
      <c r="P162" s="684"/>
      <c r="Q162" s="684"/>
      <c r="R162" s="684"/>
      <c r="S162" s="684"/>
      <c r="T162" s="684"/>
      <c r="U162" s="684"/>
      <c r="V162" s="684"/>
      <c r="W162" s="684"/>
      <c r="X162" s="684"/>
      <c r="Y162" s="684"/>
      <c r="Z162" s="684"/>
    </row>
    <row r="163" spans="1:26">
      <c r="A163" s="780" t="str">
        <f>A$16</f>
        <v/>
      </c>
      <c r="B163" s="772"/>
      <c r="C163" s="51"/>
      <c r="D163" s="684"/>
      <c r="E163" s="684"/>
      <c r="F163" s="684"/>
      <c r="G163" s="684"/>
      <c r="H163" s="684"/>
      <c r="I163" s="684"/>
      <c r="J163" s="684"/>
      <c r="K163" s="684"/>
      <c r="L163" s="684"/>
      <c r="M163" s="684"/>
      <c r="N163" s="684"/>
      <c r="O163" s="684"/>
      <c r="P163" s="684"/>
      <c r="Q163" s="684"/>
      <c r="R163" s="684"/>
      <c r="S163" s="684"/>
      <c r="T163" s="684"/>
      <c r="U163" s="684"/>
      <c r="V163" s="684"/>
      <c r="W163" s="684"/>
      <c r="X163" s="684"/>
      <c r="Y163" s="684"/>
      <c r="Z163" s="684"/>
    </row>
    <row r="164" spans="1:26">
      <c r="A164" s="780" t="str">
        <f>A$17</f>
        <v/>
      </c>
      <c r="B164" s="772"/>
      <c r="C164" s="51"/>
      <c r="D164" s="684"/>
      <c r="E164" s="684"/>
      <c r="F164" s="684"/>
      <c r="G164" s="684"/>
      <c r="H164" s="684"/>
      <c r="I164" s="684"/>
      <c r="J164" s="684"/>
      <c r="K164" s="684"/>
      <c r="L164" s="684"/>
      <c r="M164" s="684"/>
      <c r="N164" s="684"/>
      <c r="O164" s="684"/>
      <c r="P164" s="684"/>
      <c r="Q164" s="684"/>
      <c r="R164" s="684"/>
      <c r="S164" s="684"/>
      <c r="T164" s="684"/>
      <c r="U164" s="684"/>
      <c r="V164" s="684"/>
      <c r="W164" s="684"/>
      <c r="X164" s="684"/>
      <c r="Y164" s="684"/>
      <c r="Z164" s="684"/>
    </row>
    <row r="165" spans="1:26">
      <c r="A165" s="780" t="str">
        <f>A$18</f>
        <v/>
      </c>
      <c r="B165" s="772"/>
      <c r="C165" s="51"/>
      <c r="D165" s="684"/>
      <c r="E165" s="684"/>
      <c r="F165" s="684"/>
      <c r="G165" s="684"/>
      <c r="H165" s="684"/>
      <c r="I165" s="684"/>
      <c r="J165" s="684"/>
      <c r="K165" s="684"/>
      <c r="L165" s="684"/>
      <c r="M165" s="684"/>
      <c r="N165" s="684"/>
      <c r="O165" s="684"/>
      <c r="P165" s="684"/>
      <c r="Q165" s="684"/>
      <c r="R165" s="684"/>
      <c r="S165" s="684"/>
      <c r="T165" s="684"/>
      <c r="U165" s="684"/>
      <c r="V165" s="684"/>
      <c r="W165" s="684"/>
      <c r="X165" s="684"/>
      <c r="Y165" s="684"/>
      <c r="Z165" s="684"/>
    </row>
    <row r="166" spans="1:26">
      <c r="A166" s="780" t="str">
        <f>A$19</f>
        <v/>
      </c>
      <c r="B166" s="772"/>
      <c r="C166" s="51"/>
      <c r="D166" s="684"/>
      <c r="E166" s="684"/>
      <c r="F166" s="684"/>
      <c r="G166" s="684"/>
      <c r="H166" s="684"/>
      <c r="I166" s="684"/>
      <c r="J166" s="684"/>
      <c r="K166" s="684"/>
      <c r="L166" s="684"/>
      <c r="M166" s="684"/>
      <c r="N166" s="684"/>
      <c r="O166" s="684"/>
      <c r="P166" s="684"/>
      <c r="Q166" s="684"/>
      <c r="R166" s="684"/>
      <c r="S166" s="684"/>
      <c r="T166" s="684"/>
      <c r="U166" s="684"/>
      <c r="V166" s="684"/>
      <c r="W166" s="684"/>
      <c r="X166" s="684"/>
      <c r="Y166" s="684"/>
      <c r="Z166" s="684"/>
    </row>
    <row r="167" spans="1:26">
      <c r="A167" s="780" t="str">
        <f>A$20</f>
        <v/>
      </c>
      <c r="B167" s="772"/>
      <c r="C167" s="51"/>
      <c r="D167" s="684"/>
      <c r="E167" s="684"/>
      <c r="F167" s="684"/>
      <c r="G167" s="684"/>
      <c r="H167" s="684"/>
      <c r="I167" s="684"/>
      <c r="J167" s="684"/>
      <c r="K167" s="684"/>
      <c r="L167" s="684"/>
      <c r="M167" s="684"/>
      <c r="N167" s="684"/>
      <c r="O167" s="684"/>
      <c r="P167" s="684"/>
      <c r="Q167" s="684"/>
      <c r="R167" s="684"/>
      <c r="S167" s="684"/>
      <c r="T167" s="684"/>
      <c r="U167" s="684"/>
      <c r="V167" s="684"/>
      <c r="W167" s="684"/>
      <c r="X167" s="684"/>
      <c r="Y167" s="684"/>
      <c r="Z167" s="684"/>
    </row>
    <row r="169" spans="1:26">
      <c r="A169" s="771"/>
      <c r="B169" s="776" t="str">
        <f>B$1</f>
        <v>Variants</v>
      </c>
      <c r="C169" s="777"/>
      <c r="D169" s="777"/>
      <c r="E169" s="777"/>
      <c r="F169" s="777"/>
      <c r="G169" s="777"/>
      <c r="H169" s="777"/>
      <c r="I169" s="777"/>
      <c r="J169" s="777"/>
      <c r="K169" s="777"/>
      <c r="L169" s="777"/>
      <c r="M169" s="777"/>
      <c r="N169" s="777"/>
      <c r="O169" s="777"/>
      <c r="P169" s="777"/>
      <c r="Q169" s="777"/>
      <c r="R169" s="777"/>
      <c r="S169" s="777"/>
      <c r="T169" s="777"/>
      <c r="U169" s="777"/>
      <c r="V169" s="777"/>
      <c r="W169" s="777"/>
      <c r="X169" s="777"/>
      <c r="Y169" s="777"/>
      <c r="Z169" s="777"/>
    </row>
    <row r="170" spans="1:26">
      <c r="A170" s="584" t="s">
        <v>156</v>
      </c>
      <c r="B170" s="776">
        <f>B$2</f>
        <v>1</v>
      </c>
      <c r="C170" s="777">
        <f>C$2</f>
        <v>2</v>
      </c>
      <c r="D170" s="777">
        <f t="shared" ref="D170:Z170" si="7">D$2</f>
        <v>3</v>
      </c>
      <c r="E170" s="777">
        <f t="shared" si="7"/>
        <v>4</v>
      </c>
      <c r="F170" s="777">
        <f t="shared" si="7"/>
        <v>5</v>
      </c>
      <c r="G170" s="777">
        <f t="shared" si="7"/>
        <v>6</v>
      </c>
      <c r="H170" s="777">
        <f t="shared" si="7"/>
        <v>7</v>
      </c>
      <c r="I170" s="777">
        <f t="shared" si="7"/>
        <v>8</v>
      </c>
      <c r="J170" s="777">
        <f t="shared" si="7"/>
        <v>9</v>
      </c>
      <c r="K170" s="777">
        <f t="shared" si="7"/>
        <v>10</v>
      </c>
      <c r="L170" s="777">
        <f t="shared" si="7"/>
        <v>11</v>
      </c>
      <c r="M170" s="779">
        <f t="shared" si="7"/>
        <v>12</v>
      </c>
      <c r="N170" s="779">
        <f t="shared" si="7"/>
        <v>13</v>
      </c>
      <c r="O170" s="779">
        <f t="shared" si="7"/>
        <v>14</v>
      </c>
      <c r="P170" s="779">
        <f t="shared" si="7"/>
        <v>15</v>
      </c>
      <c r="Q170" s="779">
        <f t="shared" si="7"/>
        <v>16</v>
      </c>
      <c r="R170" s="779">
        <f t="shared" si="7"/>
        <v>17</v>
      </c>
      <c r="S170" s="779">
        <f t="shared" si="7"/>
        <v>18</v>
      </c>
      <c r="T170" s="779">
        <f t="shared" si="7"/>
        <v>19</v>
      </c>
      <c r="U170" s="779">
        <f t="shared" si="7"/>
        <v>20</v>
      </c>
      <c r="V170" s="779">
        <f t="shared" si="7"/>
        <v>21</v>
      </c>
      <c r="W170" s="779">
        <f t="shared" si="7"/>
        <v>22</v>
      </c>
      <c r="X170" s="779">
        <f t="shared" si="7"/>
        <v>23</v>
      </c>
      <c r="Y170" s="779">
        <f t="shared" si="7"/>
        <v>24</v>
      </c>
      <c r="Z170" s="779">
        <f t="shared" si="7"/>
        <v>25</v>
      </c>
    </row>
    <row r="171" spans="1:26">
      <c r="A171" s="780" t="str">
        <f>A$3</f>
        <v>FC721 = 1</v>
      </c>
      <c r="B171" s="781" t="s">
        <v>158</v>
      </c>
      <c r="C171" s="583" t="s">
        <v>158</v>
      </c>
      <c r="D171" s="583" t="s">
        <v>158</v>
      </c>
      <c r="E171" s="783" t="s">
        <v>151</v>
      </c>
      <c r="F171" s="783" t="s">
        <v>151</v>
      </c>
      <c r="G171" s="783" t="s">
        <v>151</v>
      </c>
      <c r="H171" s="783" t="s">
        <v>151</v>
      </c>
      <c r="I171" s="783" t="s">
        <v>151</v>
      </c>
      <c r="J171" s="783" t="s">
        <v>151</v>
      </c>
      <c r="K171" s="783" t="s">
        <v>151</v>
      </c>
      <c r="L171" s="783" t="s">
        <v>151</v>
      </c>
      <c r="M171" s="783" t="s">
        <v>151</v>
      </c>
      <c r="N171" s="684" t="s">
        <v>151</v>
      </c>
      <c r="O171" s="684" t="s">
        <v>151</v>
      </c>
      <c r="P171" s="684" t="s">
        <v>151</v>
      </c>
      <c r="Q171" s="684" t="s">
        <v>151</v>
      </c>
      <c r="R171" s="684" t="s">
        <v>151</v>
      </c>
      <c r="S171" s="684" t="s">
        <v>151</v>
      </c>
      <c r="T171" s="684" t="s">
        <v>151</v>
      </c>
      <c r="U171" s="684" t="s">
        <v>151</v>
      </c>
      <c r="V171" s="684" t="s">
        <v>151</v>
      </c>
      <c r="W171" s="684" t="s">
        <v>151</v>
      </c>
      <c r="X171" s="684" t="s">
        <v>151</v>
      </c>
      <c r="Y171" s="684" t="s">
        <v>151</v>
      </c>
      <c r="Z171" s="684" t="s">
        <v>151</v>
      </c>
    </row>
    <row r="172" spans="1:26">
      <c r="A172" s="780" t="str">
        <f>A$4</f>
        <v>FC722 = 2</v>
      </c>
      <c r="B172" s="580" t="s">
        <v>158</v>
      </c>
      <c r="C172" s="269" t="s">
        <v>158</v>
      </c>
      <c r="D172" s="269" t="s">
        <v>158</v>
      </c>
      <c r="E172" s="269" t="s">
        <v>158</v>
      </c>
      <c r="F172" s="269" t="s">
        <v>158</v>
      </c>
      <c r="G172" s="269" t="s">
        <v>158</v>
      </c>
      <c r="H172" s="269" t="s">
        <v>158</v>
      </c>
      <c r="I172" s="269" t="s">
        <v>158</v>
      </c>
      <c r="J172" s="269" t="s">
        <v>158</v>
      </c>
      <c r="K172" s="269" t="s">
        <v>158</v>
      </c>
      <c r="L172" s="269" t="s">
        <v>158</v>
      </c>
      <c r="M172" s="269" t="s">
        <v>158</v>
      </c>
      <c r="N172" s="269" t="s">
        <v>158</v>
      </c>
      <c r="O172" s="269" t="s">
        <v>158</v>
      </c>
      <c r="P172" s="684" t="s">
        <v>151</v>
      </c>
      <c r="Q172" s="684" t="s">
        <v>151</v>
      </c>
      <c r="R172" s="684" t="s">
        <v>151</v>
      </c>
      <c r="S172" s="684" t="s">
        <v>151</v>
      </c>
      <c r="T172" s="684" t="s">
        <v>151</v>
      </c>
      <c r="U172" s="684" t="s">
        <v>151</v>
      </c>
      <c r="V172" s="684" t="s">
        <v>151</v>
      </c>
      <c r="W172" s="684" t="s">
        <v>151</v>
      </c>
      <c r="X172" s="684" t="s">
        <v>151</v>
      </c>
      <c r="Y172" s="684" t="s">
        <v>151</v>
      </c>
      <c r="Z172" s="684" t="s">
        <v>151</v>
      </c>
    </row>
    <row r="173" spans="1:26">
      <c r="A173" s="780" t="str">
        <f>A$5</f>
        <v>FC723 = 3</v>
      </c>
      <c r="B173" s="580" t="s">
        <v>158</v>
      </c>
      <c r="C173" s="269" t="s">
        <v>158</v>
      </c>
      <c r="D173" s="269" t="s">
        <v>151</v>
      </c>
      <c r="E173" s="269" t="s">
        <v>151</v>
      </c>
      <c r="F173" s="269" t="s">
        <v>151</v>
      </c>
      <c r="G173" s="269" t="s">
        <v>151</v>
      </c>
      <c r="H173" s="269" t="s">
        <v>151</v>
      </c>
      <c r="I173" s="269" t="s">
        <v>151</v>
      </c>
      <c r="J173" s="269" t="s">
        <v>151</v>
      </c>
      <c r="K173" s="269" t="s">
        <v>151</v>
      </c>
      <c r="L173" s="269" t="s">
        <v>151</v>
      </c>
      <c r="M173" s="269" t="s">
        <v>151</v>
      </c>
      <c r="N173" s="269" t="s">
        <v>151</v>
      </c>
      <c r="O173" s="269" t="s">
        <v>151</v>
      </c>
      <c r="P173" s="684" t="s">
        <v>151</v>
      </c>
      <c r="Q173" s="684" t="s">
        <v>151</v>
      </c>
      <c r="R173" s="684" t="s">
        <v>151</v>
      </c>
      <c r="S173" s="684" t="s">
        <v>151</v>
      </c>
      <c r="T173" s="684" t="s">
        <v>151</v>
      </c>
      <c r="U173" s="684" t="s">
        <v>151</v>
      </c>
      <c r="V173" s="684" t="s">
        <v>151</v>
      </c>
      <c r="W173" s="684" t="s">
        <v>151</v>
      </c>
      <c r="X173" s="684" t="s">
        <v>151</v>
      </c>
      <c r="Y173" s="684" t="s">
        <v>151</v>
      </c>
      <c r="Z173" s="684" t="s">
        <v>151</v>
      </c>
    </row>
    <row r="174" spans="1:26">
      <c r="A174" s="780" t="str">
        <f>A$6</f>
        <v>FC724 = 4</v>
      </c>
      <c r="B174" s="580" t="s">
        <v>158</v>
      </c>
      <c r="C174" s="269" t="s">
        <v>158</v>
      </c>
      <c r="D174" s="269" t="s">
        <v>158</v>
      </c>
      <c r="E174" s="269" t="s">
        <v>158</v>
      </c>
      <c r="F174" s="269" t="s">
        <v>158</v>
      </c>
      <c r="G174" s="269" t="s">
        <v>158</v>
      </c>
      <c r="H174" s="269" t="s">
        <v>158</v>
      </c>
      <c r="I174" s="269" t="s">
        <v>158</v>
      </c>
      <c r="J174" s="269" t="s">
        <v>151</v>
      </c>
      <c r="K174" s="269" t="s">
        <v>151</v>
      </c>
      <c r="L174" s="269" t="s">
        <v>151</v>
      </c>
      <c r="M174" s="269" t="s">
        <v>151</v>
      </c>
      <c r="N174" s="269" t="s">
        <v>151</v>
      </c>
      <c r="O174" s="269" t="s">
        <v>151</v>
      </c>
      <c r="P174" s="684" t="s">
        <v>151</v>
      </c>
      <c r="Q174" s="684" t="s">
        <v>151</v>
      </c>
      <c r="R174" s="684" t="s">
        <v>151</v>
      </c>
      <c r="S174" s="684" t="s">
        <v>151</v>
      </c>
      <c r="T174" s="684" t="s">
        <v>151</v>
      </c>
      <c r="U174" s="684" t="s">
        <v>151</v>
      </c>
      <c r="V174" s="684" t="s">
        <v>151</v>
      </c>
      <c r="W174" s="684" t="s">
        <v>151</v>
      </c>
      <c r="X174" s="684" t="s">
        <v>151</v>
      </c>
      <c r="Y174" s="684" t="s">
        <v>151</v>
      </c>
      <c r="Z174" s="684" t="s">
        <v>151</v>
      </c>
    </row>
    <row r="175" spans="1:26">
      <c r="A175" s="780" t="str">
        <f>A$7</f>
        <v>FC726 = 5</v>
      </c>
      <c r="B175" s="580" t="s">
        <v>158</v>
      </c>
      <c r="C175" s="269" t="s">
        <v>158</v>
      </c>
      <c r="D175" s="269" t="s">
        <v>158</v>
      </c>
      <c r="E175" s="269" t="s">
        <v>158</v>
      </c>
      <c r="F175" s="269" t="s">
        <v>151</v>
      </c>
      <c r="G175" s="269" t="s">
        <v>151</v>
      </c>
      <c r="H175" s="269" t="s">
        <v>151</v>
      </c>
      <c r="I175" s="269" t="s">
        <v>151</v>
      </c>
      <c r="J175" s="269" t="s">
        <v>151</v>
      </c>
      <c r="K175" s="269" t="s">
        <v>151</v>
      </c>
      <c r="L175" s="269" t="s">
        <v>151</v>
      </c>
      <c r="M175" s="269" t="s">
        <v>151</v>
      </c>
      <c r="N175" s="269" t="s">
        <v>151</v>
      </c>
      <c r="O175" s="269" t="s">
        <v>151</v>
      </c>
      <c r="P175" s="684" t="s">
        <v>151</v>
      </c>
      <c r="Q175" s="684" t="s">
        <v>151</v>
      </c>
      <c r="R175" s="684" t="s">
        <v>151</v>
      </c>
      <c r="S175" s="684" t="s">
        <v>151</v>
      </c>
      <c r="T175" s="684" t="s">
        <v>151</v>
      </c>
      <c r="U175" s="684" t="s">
        <v>151</v>
      </c>
      <c r="V175" s="684" t="s">
        <v>151</v>
      </c>
      <c r="W175" s="684" t="s">
        <v>151</v>
      </c>
      <c r="X175" s="684" t="s">
        <v>151</v>
      </c>
      <c r="Y175" s="684" t="s">
        <v>151</v>
      </c>
      <c r="Z175" s="684" t="s">
        <v>151</v>
      </c>
    </row>
    <row r="176" spans="1:26">
      <c r="A176" s="780" t="str">
        <f>A$8</f>
        <v>FT724 = 6</v>
      </c>
      <c r="B176" s="580" t="s">
        <v>158</v>
      </c>
      <c r="C176" s="269" t="s">
        <v>158</v>
      </c>
      <c r="D176" s="684" t="s">
        <v>151</v>
      </c>
      <c r="E176" s="684" t="s">
        <v>151</v>
      </c>
      <c r="F176" s="684" t="s">
        <v>151</v>
      </c>
      <c r="G176" s="684" t="s">
        <v>151</v>
      </c>
      <c r="H176" s="684" t="s">
        <v>151</v>
      </c>
      <c r="I176" s="684" t="s">
        <v>151</v>
      </c>
      <c r="J176" s="684" t="s">
        <v>151</v>
      </c>
      <c r="K176" s="684" t="s">
        <v>151</v>
      </c>
      <c r="L176" s="684" t="s">
        <v>151</v>
      </c>
      <c r="M176" s="684" t="s">
        <v>151</v>
      </c>
      <c r="N176" s="684" t="s">
        <v>151</v>
      </c>
      <c r="O176" s="684" t="s">
        <v>151</v>
      </c>
      <c r="P176" s="684" t="s">
        <v>151</v>
      </c>
      <c r="Q176" s="684" t="s">
        <v>151</v>
      </c>
      <c r="R176" s="684" t="s">
        <v>151</v>
      </c>
      <c r="S176" s="684" t="s">
        <v>151</v>
      </c>
      <c r="T176" s="684" t="s">
        <v>151</v>
      </c>
      <c r="U176" s="684" t="s">
        <v>151</v>
      </c>
      <c r="V176" s="684" t="s">
        <v>151</v>
      </c>
      <c r="W176" s="684" t="s">
        <v>151</v>
      </c>
      <c r="X176" s="684" t="s">
        <v>151</v>
      </c>
      <c r="Y176" s="684" t="s">
        <v>151</v>
      </c>
      <c r="Z176" s="684" t="s">
        <v>151</v>
      </c>
    </row>
    <row r="177" spans="1:26">
      <c r="A177" s="780" t="str">
        <f>A$9</f>
        <v>FC728 = 7</v>
      </c>
      <c r="B177" s="785"/>
      <c r="C177" s="684"/>
      <c r="D177" s="684"/>
      <c r="E177" s="684"/>
      <c r="F177" s="684"/>
      <c r="G177" s="684"/>
      <c r="H177" s="684"/>
      <c r="I177" s="684"/>
      <c r="J177" s="684"/>
      <c r="K177" s="684"/>
      <c r="L177" s="684"/>
      <c r="M177" s="684"/>
      <c r="N177" s="684"/>
      <c r="O177" s="684"/>
      <c r="P177" s="684"/>
      <c r="Q177" s="684"/>
      <c r="R177" s="684"/>
      <c r="S177" s="684"/>
      <c r="T177" s="684"/>
      <c r="U177" s="684"/>
      <c r="V177" s="684"/>
      <c r="W177" s="684"/>
      <c r="X177" s="684"/>
      <c r="Y177" s="684"/>
      <c r="Z177" s="684"/>
    </row>
    <row r="178" spans="1:26">
      <c r="A178" s="780" t="str">
        <f>A$10</f>
        <v>FG722 = 8</v>
      </c>
      <c r="B178" s="580"/>
      <c r="C178" s="269"/>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row>
    <row r="179" spans="1:26">
      <c r="A179" s="780" t="str">
        <f>A$11</f>
        <v>FT728= 9</v>
      </c>
      <c r="B179" s="772"/>
      <c r="C179" s="51"/>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row>
    <row r="180" spans="1:26">
      <c r="A180" s="780" t="str">
        <f>A$12</f>
        <v/>
      </c>
      <c r="B180" s="772"/>
      <c r="C180" s="51"/>
      <c r="D180" s="684"/>
      <c r="E180" s="684"/>
      <c r="F180" s="684"/>
      <c r="G180" s="684"/>
      <c r="H180" s="684"/>
      <c r="I180" s="684"/>
      <c r="J180" s="684"/>
      <c r="K180" s="684"/>
      <c r="L180" s="684"/>
      <c r="M180" s="684"/>
      <c r="N180" s="684"/>
      <c r="O180" s="684"/>
      <c r="P180" s="684"/>
      <c r="Q180" s="684"/>
      <c r="R180" s="684"/>
      <c r="S180" s="684"/>
      <c r="T180" s="684"/>
      <c r="U180" s="684"/>
      <c r="V180" s="684"/>
      <c r="W180" s="684"/>
      <c r="X180" s="684"/>
      <c r="Y180" s="684"/>
      <c r="Z180" s="684"/>
    </row>
    <row r="181" spans="1:26">
      <c r="A181" s="780" t="str">
        <f>A$13</f>
        <v/>
      </c>
      <c r="B181" s="772"/>
      <c r="C181" s="51"/>
      <c r="D181" s="684"/>
      <c r="E181" s="684"/>
      <c r="F181" s="684"/>
      <c r="G181" s="684"/>
      <c r="H181" s="684"/>
      <c r="I181" s="684"/>
      <c r="J181" s="684"/>
      <c r="K181" s="684"/>
      <c r="L181" s="684"/>
      <c r="M181" s="684"/>
      <c r="N181" s="684"/>
      <c r="O181" s="684"/>
      <c r="P181" s="684"/>
      <c r="Q181" s="684"/>
      <c r="R181" s="684"/>
      <c r="S181" s="684"/>
      <c r="T181" s="684"/>
      <c r="U181" s="684"/>
      <c r="V181" s="684"/>
      <c r="W181" s="684"/>
      <c r="X181" s="684"/>
      <c r="Y181" s="684"/>
      <c r="Z181" s="684"/>
    </row>
    <row r="182" spans="1:26">
      <c r="A182" s="780" t="str">
        <f>A$14</f>
        <v/>
      </c>
      <c r="B182" s="772"/>
      <c r="C182" s="51"/>
      <c r="D182" s="684"/>
      <c r="E182" s="684"/>
      <c r="F182" s="684"/>
      <c r="G182" s="684"/>
      <c r="H182" s="684"/>
      <c r="I182" s="684"/>
      <c r="J182" s="684"/>
      <c r="K182" s="684"/>
      <c r="L182" s="684"/>
      <c r="M182" s="684"/>
      <c r="N182" s="684"/>
      <c r="O182" s="684"/>
      <c r="P182" s="684"/>
      <c r="Q182" s="684"/>
      <c r="R182" s="684"/>
      <c r="S182" s="684"/>
      <c r="T182" s="684"/>
      <c r="U182" s="684"/>
      <c r="V182" s="684"/>
      <c r="W182" s="684"/>
      <c r="X182" s="684"/>
      <c r="Y182" s="684"/>
      <c r="Z182" s="684"/>
    </row>
    <row r="183" spans="1:26">
      <c r="A183" s="780" t="str">
        <f>A$15</f>
        <v/>
      </c>
      <c r="B183" s="772"/>
      <c r="C183" s="51"/>
      <c r="D183" s="684"/>
      <c r="E183" s="684"/>
      <c r="F183" s="684"/>
      <c r="G183" s="684"/>
      <c r="H183" s="684"/>
      <c r="I183" s="684"/>
      <c r="J183" s="684"/>
      <c r="K183" s="684"/>
      <c r="L183" s="684"/>
      <c r="M183" s="684"/>
      <c r="N183" s="684"/>
      <c r="O183" s="684"/>
      <c r="P183" s="684"/>
      <c r="Q183" s="684"/>
      <c r="R183" s="684"/>
      <c r="S183" s="684"/>
      <c r="T183" s="684"/>
      <c r="U183" s="684"/>
      <c r="V183" s="684"/>
      <c r="W183" s="684"/>
      <c r="X183" s="684"/>
      <c r="Y183" s="684"/>
      <c r="Z183" s="684"/>
    </row>
    <row r="184" spans="1:26">
      <c r="A184" s="780" t="str">
        <f>A$16</f>
        <v/>
      </c>
      <c r="B184" s="772"/>
      <c r="C184" s="51"/>
      <c r="D184" s="684"/>
      <c r="E184" s="684"/>
      <c r="F184" s="684"/>
      <c r="G184" s="684"/>
      <c r="H184" s="684"/>
      <c r="I184" s="684"/>
      <c r="J184" s="684"/>
      <c r="K184" s="684"/>
      <c r="L184" s="684"/>
      <c r="M184" s="684"/>
      <c r="N184" s="684"/>
      <c r="O184" s="684"/>
      <c r="P184" s="684"/>
      <c r="Q184" s="684"/>
      <c r="R184" s="684"/>
      <c r="S184" s="684"/>
      <c r="T184" s="684"/>
      <c r="U184" s="684"/>
      <c r="V184" s="684"/>
      <c r="W184" s="684"/>
      <c r="X184" s="684"/>
      <c r="Y184" s="684"/>
      <c r="Z184" s="684"/>
    </row>
    <row r="185" spans="1:26">
      <c r="A185" s="780" t="str">
        <f>A$17</f>
        <v/>
      </c>
      <c r="B185" s="772"/>
      <c r="C185" s="51"/>
      <c r="D185" s="684"/>
      <c r="E185" s="684"/>
      <c r="F185" s="684"/>
      <c r="G185" s="684"/>
      <c r="H185" s="684"/>
      <c r="I185" s="684"/>
      <c r="J185" s="684"/>
      <c r="K185" s="684"/>
      <c r="L185" s="684"/>
      <c r="M185" s="684"/>
      <c r="N185" s="684"/>
      <c r="O185" s="684"/>
      <c r="P185" s="684"/>
      <c r="Q185" s="684"/>
      <c r="R185" s="684"/>
      <c r="S185" s="684"/>
      <c r="T185" s="684"/>
      <c r="U185" s="684"/>
      <c r="V185" s="684"/>
      <c r="W185" s="684"/>
      <c r="X185" s="684"/>
      <c r="Y185" s="684"/>
      <c r="Z185" s="684"/>
    </row>
    <row r="186" spans="1:26">
      <c r="A186" s="780" t="str">
        <f>A$18</f>
        <v/>
      </c>
      <c r="B186" s="772"/>
      <c r="C186" s="51"/>
      <c r="D186" s="684"/>
      <c r="E186" s="684"/>
      <c r="F186" s="684"/>
      <c r="G186" s="684"/>
      <c r="H186" s="684"/>
      <c r="I186" s="684"/>
      <c r="J186" s="684"/>
      <c r="K186" s="684"/>
      <c r="L186" s="684"/>
      <c r="M186" s="684"/>
      <c r="N186" s="684"/>
      <c r="O186" s="684"/>
      <c r="P186" s="684"/>
      <c r="Q186" s="684"/>
      <c r="R186" s="684"/>
      <c r="S186" s="684"/>
      <c r="T186" s="684"/>
      <c r="U186" s="684"/>
      <c r="V186" s="684"/>
      <c r="W186" s="684"/>
      <c r="X186" s="684"/>
      <c r="Y186" s="684"/>
      <c r="Z186" s="684"/>
    </row>
    <row r="187" spans="1:26">
      <c r="A187" s="780" t="str">
        <f>A$19</f>
        <v/>
      </c>
      <c r="B187" s="772"/>
      <c r="C187" s="51"/>
      <c r="D187" s="684"/>
      <c r="E187" s="684"/>
      <c r="F187" s="684"/>
      <c r="G187" s="684"/>
      <c r="H187" s="684"/>
      <c r="I187" s="684"/>
      <c r="J187" s="684"/>
      <c r="K187" s="684"/>
      <c r="L187" s="684"/>
      <c r="M187" s="684"/>
      <c r="N187" s="684"/>
      <c r="O187" s="684"/>
      <c r="P187" s="684"/>
      <c r="Q187" s="684"/>
      <c r="R187" s="684"/>
      <c r="S187" s="684"/>
      <c r="T187" s="684"/>
      <c r="U187" s="684"/>
      <c r="V187" s="684"/>
      <c r="W187" s="684"/>
      <c r="X187" s="684"/>
      <c r="Y187" s="684"/>
      <c r="Z187" s="684"/>
    </row>
    <row r="188" spans="1:26">
      <c r="A188" s="780" t="str">
        <f>A$20</f>
        <v/>
      </c>
      <c r="B188" s="772"/>
      <c r="C188" s="51"/>
      <c r="D188" s="684"/>
      <c r="E188" s="684"/>
      <c r="F188" s="684"/>
      <c r="G188" s="684"/>
      <c r="H188" s="684"/>
      <c r="I188" s="684"/>
      <c r="J188" s="684"/>
      <c r="K188" s="684"/>
      <c r="L188" s="684"/>
      <c r="M188" s="684"/>
      <c r="N188" s="684"/>
      <c r="O188" s="684"/>
      <c r="P188" s="684"/>
      <c r="Q188" s="684"/>
      <c r="R188" s="684"/>
      <c r="S188" s="684"/>
      <c r="T188" s="684"/>
      <c r="U188" s="684"/>
      <c r="V188" s="684"/>
      <c r="W188" s="684"/>
      <c r="X188" s="684"/>
      <c r="Y188" s="684"/>
      <c r="Z188" s="684"/>
    </row>
    <row r="190" spans="1:26">
      <c r="A190" s="771"/>
      <c r="B190" s="776" t="str">
        <f>B$1</f>
        <v>Variants</v>
      </c>
      <c r="C190" s="777"/>
      <c r="D190" s="777"/>
      <c r="E190" s="777"/>
      <c r="F190" s="777"/>
      <c r="G190" s="777"/>
      <c r="H190" s="777"/>
      <c r="I190" s="777"/>
      <c r="J190" s="777"/>
      <c r="K190" s="777"/>
      <c r="L190" s="777"/>
      <c r="M190" s="777"/>
      <c r="N190" s="777"/>
      <c r="O190" s="777"/>
      <c r="P190" s="777"/>
      <c r="Q190" s="777"/>
      <c r="R190" s="777"/>
      <c r="S190" s="777"/>
      <c r="T190" s="777"/>
      <c r="U190" s="777"/>
      <c r="V190" s="777"/>
      <c r="W190" s="777"/>
      <c r="X190" s="777"/>
      <c r="Y190" s="777"/>
      <c r="Z190" s="777"/>
    </row>
    <row r="191" spans="1:26">
      <c r="A191" s="584" t="s">
        <v>157</v>
      </c>
      <c r="B191" s="776">
        <f>B$2</f>
        <v>1</v>
      </c>
      <c r="C191" s="777">
        <f>C$2</f>
        <v>2</v>
      </c>
      <c r="D191" s="777">
        <f t="shared" ref="D191:Z191" si="8">D$2</f>
        <v>3</v>
      </c>
      <c r="E191" s="777">
        <f t="shared" si="8"/>
        <v>4</v>
      </c>
      <c r="F191" s="777">
        <f t="shared" si="8"/>
        <v>5</v>
      </c>
      <c r="G191" s="777">
        <f t="shared" si="8"/>
        <v>6</v>
      </c>
      <c r="H191" s="777">
        <f t="shared" si="8"/>
        <v>7</v>
      </c>
      <c r="I191" s="777">
        <f t="shared" si="8"/>
        <v>8</v>
      </c>
      <c r="J191" s="777">
        <f t="shared" si="8"/>
        <v>9</v>
      </c>
      <c r="K191" s="777">
        <f t="shared" si="8"/>
        <v>10</v>
      </c>
      <c r="L191" s="777">
        <f t="shared" si="8"/>
        <v>11</v>
      </c>
      <c r="M191" s="779">
        <f t="shared" si="8"/>
        <v>12</v>
      </c>
      <c r="N191" s="779">
        <f t="shared" si="8"/>
        <v>13</v>
      </c>
      <c r="O191" s="779">
        <f t="shared" si="8"/>
        <v>14</v>
      </c>
      <c r="P191" s="779">
        <f t="shared" si="8"/>
        <v>15</v>
      </c>
      <c r="Q191" s="779">
        <f t="shared" si="8"/>
        <v>16</v>
      </c>
      <c r="R191" s="779">
        <f t="shared" si="8"/>
        <v>17</v>
      </c>
      <c r="S191" s="779">
        <f t="shared" si="8"/>
        <v>18</v>
      </c>
      <c r="T191" s="779">
        <f t="shared" si="8"/>
        <v>19</v>
      </c>
      <c r="U191" s="779">
        <f t="shared" si="8"/>
        <v>20</v>
      </c>
      <c r="V191" s="779">
        <f t="shared" si="8"/>
        <v>21</v>
      </c>
      <c r="W191" s="779">
        <f t="shared" si="8"/>
        <v>22</v>
      </c>
      <c r="X191" s="779">
        <f t="shared" si="8"/>
        <v>23</v>
      </c>
      <c r="Y191" s="779">
        <f t="shared" si="8"/>
        <v>24</v>
      </c>
      <c r="Z191" s="779">
        <f t="shared" si="8"/>
        <v>25</v>
      </c>
    </row>
    <row r="192" spans="1:26">
      <c r="A192" s="780" t="str">
        <f>A$3</f>
        <v>FC721 = 1</v>
      </c>
      <c r="B192" s="582" t="s">
        <v>158</v>
      </c>
      <c r="C192" s="583" t="s">
        <v>158</v>
      </c>
      <c r="D192" s="583" t="s">
        <v>158</v>
      </c>
      <c r="E192" s="783" t="s">
        <v>151</v>
      </c>
      <c r="F192" s="783" t="s">
        <v>151</v>
      </c>
      <c r="G192" s="783" t="s">
        <v>151</v>
      </c>
      <c r="H192" s="783" t="s">
        <v>151</v>
      </c>
      <c r="I192" s="783" t="s">
        <v>151</v>
      </c>
      <c r="J192" s="783" t="s">
        <v>151</v>
      </c>
      <c r="K192" s="783" t="s">
        <v>151</v>
      </c>
      <c r="L192" s="783" t="s">
        <v>151</v>
      </c>
      <c r="M192" s="684" t="s">
        <v>151</v>
      </c>
      <c r="N192" s="684" t="s">
        <v>151</v>
      </c>
      <c r="O192" s="684" t="s">
        <v>151</v>
      </c>
      <c r="P192" s="684" t="s">
        <v>151</v>
      </c>
      <c r="Q192" s="684" t="s">
        <v>151</v>
      </c>
      <c r="R192" s="684" t="s">
        <v>151</v>
      </c>
      <c r="S192" s="684" t="s">
        <v>151</v>
      </c>
      <c r="T192" s="684" t="s">
        <v>151</v>
      </c>
      <c r="U192" s="684" t="s">
        <v>151</v>
      </c>
      <c r="V192" s="684" t="s">
        <v>151</v>
      </c>
      <c r="W192" s="684" t="s">
        <v>151</v>
      </c>
      <c r="X192" s="684" t="s">
        <v>151</v>
      </c>
      <c r="Y192" s="684" t="s">
        <v>151</v>
      </c>
      <c r="Z192" s="684" t="s">
        <v>151</v>
      </c>
    </row>
    <row r="193" spans="1:26">
      <c r="A193" s="780" t="str">
        <f>A$4</f>
        <v>FC722 = 2</v>
      </c>
      <c r="B193" s="580" t="s">
        <v>158</v>
      </c>
      <c r="C193" s="269" t="s">
        <v>158</v>
      </c>
      <c r="D193" s="269" t="s">
        <v>158</v>
      </c>
      <c r="E193" s="269" t="s">
        <v>158</v>
      </c>
      <c r="F193" s="269" t="s">
        <v>158</v>
      </c>
      <c r="G193" s="269" t="s">
        <v>158</v>
      </c>
      <c r="H193" s="269" t="s">
        <v>158</v>
      </c>
      <c r="I193" s="269" t="s">
        <v>158</v>
      </c>
      <c r="J193" s="269" t="s">
        <v>158</v>
      </c>
      <c r="K193" s="269" t="s">
        <v>158</v>
      </c>
      <c r="L193" s="269" t="s">
        <v>158</v>
      </c>
      <c r="M193" s="269" t="s">
        <v>158</v>
      </c>
      <c r="N193" s="269" t="s">
        <v>158</v>
      </c>
      <c r="O193" s="269" t="s">
        <v>158</v>
      </c>
      <c r="P193" s="684" t="s">
        <v>151</v>
      </c>
      <c r="Q193" s="684" t="s">
        <v>151</v>
      </c>
      <c r="R193" s="684" t="s">
        <v>151</v>
      </c>
      <c r="S193" s="684" t="s">
        <v>151</v>
      </c>
      <c r="T193" s="684" t="s">
        <v>151</v>
      </c>
      <c r="U193" s="684" t="s">
        <v>151</v>
      </c>
      <c r="V193" s="684" t="s">
        <v>151</v>
      </c>
      <c r="W193" s="684" t="s">
        <v>151</v>
      </c>
      <c r="X193" s="684" t="s">
        <v>151</v>
      </c>
      <c r="Y193" s="684" t="s">
        <v>151</v>
      </c>
      <c r="Z193" s="684" t="s">
        <v>151</v>
      </c>
    </row>
    <row r="194" spans="1:26">
      <c r="A194" s="780" t="str">
        <f>A$5</f>
        <v>FC723 = 3</v>
      </c>
      <c r="B194" s="580" t="s">
        <v>158</v>
      </c>
      <c r="C194" s="269" t="s">
        <v>158</v>
      </c>
      <c r="D194" s="269" t="s">
        <v>151</v>
      </c>
      <c r="E194" s="269" t="s">
        <v>151</v>
      </c>
      <c r="F194" s="269" t="s">
        <v>151</v>
      </c>
      <c r="G194" s="269" t="s">
        <v>151</v>
      </c>
      <c r="H194" s="269" t="s">
        <v>151</v>
      </c>
      <c r="I194" s="269" t="s">
        <v>151</v>
      </c>
      <c r="J194" s="269" t="s">
        <v>151</v>
      </c>
      <c r="K194" s="269" t="s">
        <v>151</v>
      </c>
      <c r="L194" s="269" t="s">
        <v>151</v>
      </c>
      <c r="M194" s="269" t="s">
        <v>151</v>
      </c>
      <c r="N194" s="269" t="s">
        <v>151</v>
      </c>
      <c r="O194" s="269" t="s">
        <v>151</v>
      </c>
      <c r="P194" s="684" t="s">
        <v>151</v>
      </c>
      <c r="Q194" s="684" t="s">
        <v>151</v>
      </c>
      <c r="R194" s="684" t="s">
        <v>151</v>
      </c>
      <c r="S194" s="684" t="s">
        <v>151</v>
      </c>
      <c r="T194" s="684" t="s">
        <v>151</v>
      </c>
      <c r="U194" s="684" t="s">
        <v>151</v>
      </c>
      <c r="V194" s="684" t="s">
        <v>151</v>
      </c>
      <c r="W194" s="684" t="s">
        <v>151</v>
      </c>
      <c r="X194" s="684" t="s">
        <v>151</v>
      </c>
      <c r="Y194" s="684" t="s">
        <v>151</v>
      </c>
      <c r="Z194" s="684" t="s">
        <v>151</v>
      </c>
    </row>
    <row r="195" spans="1:26">
      <c r="A195" s="780" t="str">
        <f>A$6</f>
        <v>FC724 = 4</v>
      </c>
      <c r="B195" s="580" t="s">
        <v>158</v>
      </c>
      <c r="C195" s="269" t="s">
        <v>158</v>
      </c>
      <c r="D195" s="269" t="s">
        <v>158</v>
      </c>
      <c r="E195" s="269" t="s">
        <v>158</v>
      </c>
      <c r="F195" s="269" t="s">
        <v>158</v>
      </c>
      <c r="G195" s="269" t="s">
        <v>158</v>
      </c>
      <c r="H195" s="269" t="s">
        <v>158</v>
      </c>
      <c r="I195" s="269" t="s">
        <v>158</v>
      </c>
      <c r="J195" s="269" t="s">
        <v>151</v>
      </c>
      <c r="K195" s="269" t="s">
        <v>151</v>
      </c>
      <c r="L195" s="269" t="s">
        <v>151</v>
      </c>
      <c r="M195" s="269" t="s">
        <v>151</v>
      </c>
      <c r="N195" s="269" t="s">
        <v>151</v>
      </c>
      <c r="O195" s="269" t="s">
        <v>151</v>
      </c>
      <c r="P195" s="684" t="s">
        <v>151</v>
      </c>
      <c r="Q195" s="684" t="s">
        <v>151</v>
      </c>
      <c r="R195" s="684" t="s">
        <v>151</v>
      </c>
      <c r="S195" s="684" t="s">
        <v>151</v>
      </c>
      <c r="T195" s="684" t="s">
        <v>151</v>
      </c>
      <c r="U195" s="684" t="s">
        <v>151</v>
      </c>
      <c r="V195" s="684" t="s">
        <v>151</v>
      </c>
      <c r="W195" s="684" t="s">
        <v>151</v>
      </c>
      <c r="X195" s="684" t="s">
        <v>151</v>
      </c>
      <c r="Y195" s="684" t="s">
        <v>151</v>
      </c>
      <c r="Z195" s="684" t="s">
        <v>151</v>
      </c>
    </row>
    <row r="196" spans="1:26">
      <c r="A196" s="780" t="str">
        <f>A$7</f>
        <v>FC726 = 5</v>
      </c>
      <c r="B196" s="580" t="s">
        <v>158</v>
      </c>
      <c r="C196" s="269" t="s">
        <v>158</v>
      </c>
      <c r="D196" s="269" t="s">
        <v>158</v>
      </c>
      <c r="E196" s="269" t="s">
        <v>158</v>
      </c>
      <c r="F196" s="269" t="s">
        <v>151</v>
      </c>
      <c r="G196" s="269" t="s">
        <v>151</v>
      </c>
      <c r="H196" s="269" t="s">
        <v>151</v>
      </c>
      <c r="I196" s="269" t="s">
        <v>151</v>
      </c>
      <c r="J196" s="269" t="s">
        <v>151</v>
      </c>
      <c r="K196" s="269" t="s">
        <v>151</v>
      </c>
      <c r="L196" s="269" t="s">
        <v>151</v>
      </c>
      <c r="M196" s="269" t="s">
        <v>151</v>
      </c>
      <c r="N196" s="269" t="s">
        <v>151</v>
      </c>
      <c r="O196" s="269" t="s">
        <v>151</v>
      </c>
      <c r="P196" s="684" t="s">
        <v>151</v>
      </c>
      <c r="Q196" s="684" t="s">
        <v>151</v>
      </c>
      <c r="R196" s="684" t="s">
        <v>151</v>
      </c>
      <c r="S196" s="684" t="s">
        <v>151</v>
      </c>
      <c r="T196" s="684" t="s">
        <v>151</v>
      </c>
      <c r="U196" s="684" t="s">
        <v>151</v>
      </c>
      <c r="V196" s="684" t="s">
        <v>151</v>
      </c>
      <c r="W196" s="684" t="s">
        <v>151</v>
      </c>
      <c r="X196" s="684" t="s">
        <v>151</v>
      </c>
      <c r="Y196" s="684" t="s">
        <v>151</v>
      </c>
      <c r="Z196" s="684" t="s">
        <v>151</v>
      </c>
    </row>
    <row r="197" spans="1:26">
      <c r="A197" s="780" t="str">
        <f>A$8</f>
        <v>FT724 = 6</v>
      </c>
      <c r="B197" s="580" t="s">
        <v>158</v>
      </c>
      <c r="C197" s="269" t="s">
        <v>158</v>
      </c>
      <c r="D197" s="684" t="s">
        <v>151</v>
      </c>
      <c r="E197" s="684" t="s">
        <v>151</v>
      </c>
      <c r="F197" s="684" t="s">
        <v>151</v>
      </c>
      <c r="G197" s="684" t="s">
        <v>151</v>
      </c>
      <c r="H197" s="684" t="s">
        <v>151</v>
      </c>
      <c r="I197" s="684" t="s">
        <v>151</v>
      </c>
      <c r="J197" s="684" t="s">
        <v>151</v>
      </c>
      <c r="K197" s="684" t="s">
        <v>151</v>
      </c>
      <c r="L197" s="684" t="s">
        <v>151</v>
      </c>
      <c r="M197" s="684" t="s">
        <v>151</v>
      </c>
      <c r="N197" s="684" t="s">
        <v>151</v>
      </c>
      <c r="O197" s="684" t="s">
        <v>151</v>
      </c>
      <c r="P197" s="684" t="s">
        <v>151</v>
      </c>
      <c r="Q197" s="684" t="s">
        <v>151</v>
      </c>
      <c r="R197" s="684" t="s">
        <v>151</v>
      </c>
      <c r="S197" s="684" t="s">
        <v>151</v>
      </c>
      <c r="T197" s="684" t="s">
        <v>151</v>
      </c>
      <c r="U197" s="684" t="s">
        <v>151</v>
      </c>
      <c r="V197" s="684" t="s">
        <v>151</v>
      </c>
      <c r="W197" s="684" t="s">
        <v>151</v>
      </c>
      <c r="X197" s="684" t="s">
        <v>151</v>
      </c>
      <c r="Y197" s="684" t="s">
        <v>151</v>
      </c>
      <c r="Z197" s="684" t="s">
        <v>151</v>
      </c>
    </row>
    <row r="198" spans="1:26">
      <c r="A198" s="780" t="str">
        <f>A$9</f>
        <v>FC728 = 7</v>
      </c>
      <c r="B198" s="785"/>
      <c r="C198" s="684"/>
      <c r="D198" s="684"/>
      <c r="E198" s="684"/>
      <c r="F198" s="684"/>
      <c r="G198" s="684"/>
      <c r="H198" s="684"/>
      <c r="I198" s="684"/>
      <c r="J198" s="684"/>
      <c r="K198" s="684"/>
      <c r="L198" s="684"/>
      <c r="M198" s="684"/>
      <c r="N198" s="684"/>
      <c r="O198" s="684"/>
      <c r="P198" s="684"/>
      <c r="Q198" s="684"/>
      <c r="R198" s="684"/>
      <c r="S198" s="684"/>
      <c r="T198" s="684"/>
      <c r="U198" s="684"/>
      <c r="V198" s="684"/>
      <c r="W198" s="684"/>
      <c r="X198" s="684"/>
      <c r="Y198" s="684"/>
      <c r="Z198" s="684"/>
    </row>
    <row r="199" spans="1:26">
      <c r="A199" s="780" t="str">
        <f>A$10</f>
        <v>FG722 = 8</v>
      </c>
      <c r="B199" s="580"/>
      <c r="C199" s="269"/>
      <c r="D199" s="684"/>
      <c r="E199" s="684"/>
      <c r="F199" s="684"/>
      <c r="G199" s="684"/>
      <c r="H199" s="684"/>
      <c r="I199" s="684"/>
      <c r="J199" s="684"/>
      <c r="K199" s="684"/>
      <c r="L199" s="684"/>
      <c r="M199" s="684"/>
      <c r="N199" s="684"/>
      <c r="O199" s="684"/>
      <c r="P199" s="684"/>
      <c r="Q199" s="684"/>
      <c r="R199" s="684"/>
      <c r="S199" s="684"/>
      <c r="T199" s="684"/>
      <c r="U199" s="684"/>
      <c r="V199" s="684"/>
      <c r="W199" s="684"/>
      <c r="X199" s="684"/>
      <c r="Y199" s="684"/>
      <c r="Z199" s="684"/>
    </row>
    <row r="200" spans="1:26">
      <c r="A200" s="780" t="str">
        <f>A$11</f>
        <v>FT728= 9</v>
      </c>
      <c r="B200" s="772"/>
      <c r="C200" s="51"/>
      <c r="D200" s="684"/>
      <c r="E200" s="684"/>
      <c r="F200" s="684"/>
      <c r="G200" s="684"/>
      <c r="H200" s="684"/>
      <c r="I200" s="684"/>
      <c r="J200" s="684"/>
      <c r="K200" s="684"/>
      <c r="L200" s="684"/>
      <c r="M200" s="684"/>
      <c r="N200" s="684"/>
      <c r="O200" s="684"/>
      <c r="P200" s="684"/>
      <c r="Q200" s="684"/>
      <c r="R200" s="684"/>
      <c r="S200" s="684"/>
      <c r="T200" s="684"/>
      <c r="U200" s="684"/>
      <c r="V200" s="684"/>
      <c r="W200" s="684"/>
      <c r="X200" s="684"/>
      <c r="Y200" s="684"/>
      <c r="Z200" s="684"/>
    </row>
    <row r="201" spans="1:26">
      <c r="A201" s="780" t="str">
        <f>A$12</f>
        <v/>
      </c>
      <c r="B201" s="772"/>
      <c r="C201" s="51"/>
      <c r="D201" s="684"/>
      <c r="E201" s="684"/>
      <c r="F201" s="684"/>
      <c r="G201" s="684"/>
      <c r="H201" s="684"/>
      <c r="I201" s="684"/>
      <c r="J201" s="684"/>
      <c r="K201" s="684"/>
      <c r="L201" s="684"/>
      <c r="M201" s="684"/>
      <c r="N201" s="684"/>
      <c r="O201" s="684"/>
      <c r="P201" s="684"/>
      <c r="Q201" s="684"/>
      <c r="R201" s="684"/>
      <c r="S201" s="684"/>
      <c r="T201" s="684"/>
      <c r="U201" s="684"/>
      <c r="V201" s="684"/>
      <c r="W201" s="684"/>
      <c r="X201" s="684"/>
      <c r="Y201" s="684"/>
      <c r="Z201" s="684"/>
    </row>
    <row r="202" spans="1:26">
      <c r="A202" s="780" t="str">
        <f>A$13</f>
        <v/>
      </c>
      <c r="B202" s="772"/>
      <c r="C202" s="51"/>
      <c r="D202" s="684"/>
      <c r="E202" s="684"/>
      <c r="F202" s="684"/>
      <c r="G202" s="684"/>
      <c r="H202" s="684"/>
      <c r="I202" s="684"/>
      <c r="J202" s="684"/>
      <c r="K202" s="684"/>
      <c r="L202" s="684"/>
      <c r="M202" s="684"/>
      <c r="N202" s="684"/>
      <c r="O202" s="684"/>
      <c r="P202" s="684"/>
      <c r="Q202" s="684"/>
      <c r="R202" s="684"/>
      <c r="S202" s="684"/>
      <c r="T202" s="684"/>
      <c r="U202" s="684"/>
      <c r="V202" s="684"/>
      <c r="W202" s="684"/>
      <c r="X202" s="684"/>
      <c r="Y202" s="684"/>
      <c r="Z202" s="684"/>
    </row>
    <row r="203" spans="1:26">
      <c r="A203" s="780" t="str">
        <f>A$14</f>
        <v/>
      </c>
      <c r="B203" s="772"/>
      <c r="C203" s="51"/>
      <c r="D203" s="684"/>
      <c r="E203" s="684"/>
      <c r="F203" s="684"/>
      <c r="G203" s="684"/>
      <c r="H203" s="684"/>
      <c r="I203" s="684"/>
      <c r="J203" s="684"/>
      <c r="K203" s="684"/>
      <c r="L203" s="684"/>
      <c r="M203" s="684"/>
      <c r="N203" s="684"/>
      <c r="O203" s="684"/>
      <c r="P203" s="684"/>
      <c r="Q203" s="684"/>
      <c r="R203" s="684"/>
      <c r="S203" s="684"/>
      <c r="T203" s="684"/>
      <c r="U203" s="684"/>
      <c r="V203" s="684"/>
      <c r="W203" s="684"/>
      <c r="X203" s="684"/>
      <c r="Y203" s="684"/>
      <c r="Z203" s="684"/>
    </row>
    <row r="204" spans="1:26">
      <c r="A204" s="780" t="str">
        <f>A$15</f>
        <v/>
      </c>
      <c r="B204" s="772"/>
      <c r="C204" s="51"/>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row>
    <row r="205" spans="1:26">
      <c r="A205" s="780" t="str">
        <f>A$16</f>
        <v/>
      </c>
      <c r="B205" s="772"/>
      <c r="C205" s="51"/>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row>
    <row r="206" spans="1:26">
      <c r="A206" s="780" t="str">
        <f>A$17</f>
        <v/>
      </c>
      <c r="B206" s="772"/>
      <c r="C206" s="51"/>
      <c r="D206" s="684"/>
      <c r="E206" s="684"/>
      <c r="F206" s="684"/>
      <c r="G206" s="684"/>
      <c r="H206" s="684"/>
      <c r="I206" s="684"/>
      <c r="J206" s="684"/>
      <c r="K206" s="684"/>
      <c r="L206" s="684"/>
      <c r="M206" s="684"/>
      <c r="N206" s="684"/>
      <c r="O206" s="684"/>
      <c r="P206" s="684"/>
      <c r="Q206" s="684"/>
      <c r="R206" s="684"/>
      <c r="S206" s="684"/>
      <c r="T206" s="684"/>
      <c r="U206" s="684"/>
      <c r="V206" s="684"/>
      <c r="W206" s="684"/>
      <c r="X206" s="684"/>
      <c r="Y206" s="684"/>
      <c r="Z206" s="684"/>
    </row>
    <row r="207" spans="1:26">
      <c r="A207" s="780" t="str">
        <f>A$18</f>
        <v/>
      </c>
      <c r="B207" s="772"/>
      <c r="C207" s="51"/>
      <c r="D207" s="684"/>
      <c r="E207" s="684"/>
      <c r="F207" s="684"/>
      <c r="G207" s="684"/>
      <c r="H207" s="684"/>
      <c r="I207" s="684"/>
      <c r="J207" s="684"/>
      <c r="K207" s="684"/>
      <c r="L207" s="684"/>
      <c r="M207" s="684"/>
      <c r="N207" s="684"/>
      <c r="O207" s="684"/>
      <c r="P207" s="684"/>
      <c r="Q207" s="684"/>
      <c r="R207" s="684"/>
      <c r="S207" s="684"/>
      <c r="T207" s="684"/>
      <c r="U207" s="684"/>
      <c r="V207" s="684"/>
      <c r="W207" s="684"/>
      <c r="X207" s="684"/>
      <c r="Y207" s="684"/>
      <c r="Z207" s="684"/>
    </row>
    <row r="208" spans="1:26">
      <c r="A208" s="780" t="str">
        <f>A$19</f>
        <v/>
      </c>
      <c r="B208" s="772"/>
      <c r="C208" s="51"/>
      <c r="D208" s="684"/>
      <c r="E208" s="684"/>
      <c r="F208" s="684"/>
      <c r="G208" s="684"/>
      <c r="H208" s="684"/>
      <c r="I208" s="684"/>
      <c r="J208" s="684"/>
      <c r="K208" s="684"/>
      <c r="L208" s="684"/>
      <c r="M208" s="684"/>
      <c r="N208" s="684"/>
      <c r="O208" s="684"/>
      <c r="P208" s="684"/>
      <c r="Q208" s="684"/>
      <c r="R208" s="684"/>
      <c r="S208" s="684"/>
      <c r="T208" s="684"/>
      <c r="U208" s="684"/>
      <c r="V208" s="684"/>
      <c r="W208" s="684"/>
      <c r="X208" s="684"/>
      <c r="Y208" s="684"/>
      <c r="Z208" s="684"/>
    </row>
    <row r="209" spans="1:26">
      <c r="A209" s="780" t="str">
        <f>A$20</f>
        <v/>
      </c>
      <c r="B209" s="772"/>
      <c r="C209" s="51"/>
      <c r="D209" s="684"/>
      <c r="E209" s="684"/>
      <c r="F209" s="684"/>
      <c r="G209" s="684"/>
      <c r="H209" s="684"/>
      <c r="I209" s="684"/>
      <c r="J209" s="684"/>
      <c r="K209" s="684"/>
      <c r="L209" s="684"/>
      <c r="M209" s="684"/>
      <c r="N209" s="684"/>
      <c r="O209" s="684"/>
      <c r="P209" s="684"/>
      <c r="Q209" s="684"/>
      <c r="R209" s="684"/>
      <c r="S209" s="684"/>
      <c r="T209" s="684"/>
      <c r="U209" s="684"/>
      <c r="V209" s="684"/>
      <c r="W209" s="684"/>
      <c r="X209" s="684"/>
      <c r="Y209" s="684"/>
      <c r="Z209" s="684"/>
    </row>
    <row r="211" spans="1:26">
      <c r="A211" s="771"/>
      <c r="B211" s="776" t="s">
        <v>572</v>
      </c>
      <c r="C211" s="777"/>
      <c r="D211" s="777"/>
      <c r="E211" s="777"/>
      <c r="F211" s="777"/>
      <c r="G211" s="777"/>
      <c r="H211" s="777"/>
      <c r="I211" s="777"/>
      <c r="J211" s="777"/>
      <c r="K211" s="777"/>
      <c r="L211" s="777"/>
      <c r="M211" s="777"/>
      <c r="N211" s="777"/>
      <c r="O211" s="777"/>
      <c r="P211" s="777"/>
      <c r="Q211" s="777"/>
      <c r="R211" s="777"/>
      <c r="S211" s="777"/>
      <c r="T211" s="777"/>
      <c r="U211" s="777"/>
      <c r="V211" s="777"/>
      <c r="W211" s="777"/>
      <c r="X211" s="777"/>
      <c r="Y211" s="777"/>
      <c r="Z211" s="777"/>
    </row>
    <row r="212" spans="1:26">
      <c r="A212" s="584" t="s">
        <v>160</v>
      </c>
      <c r="B212" s="778">
        <f>B$2</f>
        <v>1</v>
      </c>
      <c r="C212" s="779">
        <f>C$2</f>
        <v>2</v>
      </c>
      <c r="D212" s="779">
        <f t="shared" ref="D212:Z212" si="9">D$2</f>
        <v>3</v>
      </c>
      <c r="E212" s="779">
        <f t="shared" si="9"/>
        <v>4</v>
      </c>
      <c r="F212" s="779">
        <f t="shared" si="9"/>
        <v>5</v>
      </c>
      <c r="G212" s="779">
        <f t="shared" si="9"/>
        <v>6</v>
      </c>
      <c r="H212" s="779">
        <f t="shared" si="9"/>
        <v>7</v>
      </c>
      <c r="I212" s="779">
        <f t="shared" si="9"/>
        <v>8</v>
      </c>
      <c r="J212" s="779">
        <f t="shared" si="9"/>
        <v>9</v>
      </c>
      <c r="K212" s="779">
        <f t="shared" si="9"/>
        <v>10</v>
      </c>
      <c r="L212" s="779">
        <f t="shared" si="9"/>
        <v>11</v>
      </c>
      <c r="M212" s="779">
        <f t="shared" si="9"/>
        <v>12</v>
      </c>
      <c r="N212" s="779">
        <f t="shared" si="9"/>
        <v>13</v>
      </c>
      <c r="O212" s="779">
        <f t="shared" si="9"/>
        <v>14</v>
      </c>
      <c r="P212" s="779">
        <f t="shared" si="9"/>
        <v>15</v>
      </c>
      <c r="Q212" s="779">
        <f t="shared" si="9"/>
        <v>16</v>
      </c>
      <c r="R212" s="779">
        <f t="shared" si="9"/>
        <v>17</v>
      </c>
      <c r="S212" s="779">
        <f t="shared" si="9"/>
        <v>18</v>
      </c>
      <c r="T212" s="779">
        <f t="shared" si="9"/>
        <v>19</v>
      </c>
      <c r="U212" s="779">
        <f t="shared" si="9"/>
        <v>20</v>
      </c>
      <c r="V212" s="779">
        <f t="shared" si="9"/>
        <v>21</v>
      </c>
      <c r="W212" s="779">
        <f t="shared" si="9"/>
        <v>22</v>
      </c>
      <c r="X212" s="779">
        <f t="shared" si="9"/>
        <v>23</v>
      </c>
      <c r="Y212" s="779">
        <f t="shared" si="9"/>
        <v>24</v>
      </c>
      <c r="Z212" s="779">
        <f t="shared" si="9"/>
        <v>25</v>
      </c>
    </row>
    <row r="213" spans="1:26">
      <c r="A213" s="780" t="str">
        <f>A$3</f>
        <v>FC721 = 1</v>
      </c>
      <c r="B213" s="582" t="s">
        <v>158</v>
      </c>
      <c r="C213" s="583" t="s">
        <v>158</v>
      </c>
      <c r="D213" s="583" t="s">
        <v>158</v>
      </c>
      <c r="E213" s="783" t="s">
        <v>151</v>
      </c>
      <c r="F213" s="783" t="s">
        <v>151</v>
      </c>
      <c r="G213" s="783" t="s">
        <v>151</v>
      </c>
      <c r="H213" s="783" t="s">
        <v>151</v>
      </c>
      <c r="I213" s="783" t="s">
        <v>151</v>
      </c>
      <c r="J213" s="783" t="s">
        <v>151</v>
      </c>
      <c r="K213" s="783" t="s">
        <v>151</v>
      </c>
      <c r="L213" s="783" t="s">
        <v>151</v>
      </c>
      <c r="M213" s="51" t="s">
        <v>151</v>
      </c>
      <c r="N213" s="51" t="s">
        <v>151</v>
      </c>
      <c r="O213" s="51" t="s">
        <v>151</v>
      </c>
      <c r="P213" s="51" t="s">
        <v>151</v>
      </c>
      <c r="Q213" s="51" t="s">
        <v>151</v>
      </c>
      <c r="R213" s="51" t="s">
        <v>151</v>
      </c>
      <c r="S213" s="51" t="s">
        <v>151</v>
      </c>
      <c r="T213" s="51" t="s">
        <v>151</v>
      </c>
      <c r="U213" s="51" t="s">
        <v>151</v>
      </c>
      <c r="V213" s="51" t="s">
        <v>151</v>
      </c>
      <c r="W213" s="51" t="s">
        <v>151</v>
      </c>
      <c r="X213" s="51" t="s">
        <v>151</v>
      </c>
      <c r="Y213" s="51" t="s">
        <v>151</v>
      </c>
      <c r="Z213" s="51" t="s">
        <v>151</v>
      </c>
    </row>
    <row r="214" spans="1:26">
      <c r="A214" s="780" t="str">
        <f>A$4</f>
        <v>FC722 = 2</v>
      </c>
      <c r="B214" s="580" t="s">
        <v>158</v>
      </c>
      <c r="C214" s="269" t="s">
        <v>158</v>
      </c>
      <c r="D214" s="269" t="s">
        <v>158</v>
      </c>
      <c r="E214" s="269" t="s">
        <v>158</v>
      </c>
      <c r="F214" s="269" t="s">
        <v>158</v>
      </c>
      <c r="G214" s="269" t="s">
        <v>158</v>
      </c>
      <c r="H214" s="269" t="s">
        <v>158</v>
      </c>
      <c r="I214" s="269" t="s">
        <v>158</v>
      </c>
      <c r="J214" s="269" t="s">
        <v>158</v>
      </c>
      <c r="K214" s="269" t="s">
        <v>158</v>
      </c>
      <c r="L214" s="269" t="s">
        <v>158</v>
      </c>
      <c r="M214" s="269" t="s">
        <v>158</v>
      </c>
      <c r="N214" s="269" t="s">
        <v>158</v>
      </c>
      <c r="O214" s="269" t="s">
        <v>158</v>
      </c>
      <c r="P214" s="684" t="s">
        <v>151</v>
      </c>
      <c r="Q214" s="684" t="s">
        <v>151</v>
      </c>
      <c r="R214" s="684" t="s">
        <v>151</v>
      </c>
      <c r="S214" s="684" t="s">
        <v>151</v>
      </c>
      <c r="T214" s="684" t="s">
        <v>151</v>
      </c>
      <c r="U214" s="684" t="s">
        <v>151</v>
      </c>
      <c r="V214" s="684" t="s">
        <v>151</v>
      </c>
      <c r="W214" s="684" t="s">
        <v>151</v>
      </c>
      <c r="X214" s="684" t="s">
        <v>151</v>
      </c>
      <c r="Y214" s="684" t="s">
        <v>151</v>
      </c>
      <c r="Z214" s="684" t="s">
        <v>151</v>
      </c>
    </row>
    <row r="215" spans="1:26">
      <c r="A215" s="780" t="str">
        <f>A$5</f>
        <v>FC723 = 3</v>
      </c>
      <c r="B215" s="580" t="s">
        <v>158</v>
      </c>
      <c r="C215" s="269" t="s">
        <v>158</v>
      </c>
      <c r="D215" s="269" t="s">
        <v>151</v>
      </c>
      <c r="E215" s="269" t="s">
        <v>151</v>
      </c>
      <c r="F215" s="269" t="s">
        <v>151</v>
      </c>
      <c r="G215" s="269" t="s">
        <v>151</v>
      </c>
      <c r="H215" s="269" t="s">
        <v>151</v>
      </c>
      <c r="I215" s="269" t="s">
        <v>151</v>
      </c>
      <c r="J215" s="269" t="s">
        <v>151</v>
      </c>
      <c r="K215" s="269" t="s">
        <v>151</v>
      </c>
      <c r="L215" s="269" t="s">
        <v>151</v>
      </c>
      <c r="M215" s="269" t="s">
        <v>151</v>
      </c>
      <c r="N215" s="269" t="s">
        <v>151</v>
      </c>
      <c r="O215" s="269" t="s">
        <v>151</v>
      </c>
      <c r="P215" s="684" t="s">
        <v>151</v>
      </c>
      <c r="Q215" s="684" t="s">
        <v>151</v>
      </c>
      <c r="R215" s="684" t="s">
        <v>151</v>
      </c>
      <c r="S215" s="684" t="s">
        <v>151</v>
      </c>
      <c r="T215" s="684" t="s">
        <v>151</v>
      </c>
      <c r="U215" s="684" t="s">
        <v>151</v>
      </c>
      <c r="V215" s="684" t="s">
        <v>151</v>
      </c>
      <c r="W215" s="684" t="s">
        <v>151</v>
      </c>
      <c r="X215" s="684" t="s">
        <v>151</v>
      </c>
      <c r="Y215" s="684" t="s">
        <v>151</v>
      </c>
      <c r="Z215" s="684" t="s">
        <v>151</v>
      </c>
    </row>
    <row r="216" spans="1:26">
      <c r="A216" s="780" t="str">
        <f>A$6</f>
        <v>FC724 = 4</v>
      </c>
      <c r="B216" s="580" t="s">
        <v>158</v>
      </c>
      <c r="C216" s="269" t="s">
        <v>158</v>
      </c>
      <c r="D216" s="269" t="s">
        <v>158</v>
      </c>
      <c r="E216" s="269" t="s">
        <v>158</v>
      </c>
      <c r="F216" s="269" t="s">
        <v>158</v>
      </c>
      <c r="G216" s="269" t="s">
        <v>158</v>
      </c>
      <c r="H216" s="269" t="s">
        <v>158</v>
      </c>
      <c r="I216" s="269" t="s">
        <v>158</v>
      </c>
      <c r="J216" s="269" t="s">
        <v>151</v>
      </c>
      <c r="K216" s="269" t="s">
        <v>151</v>
      </c>
      <c r="L216" s="269" t="s">
        <v>151</v>
      </c>
      <c r="M216" s="269" t="s">
        <v>151</v>
      </c>
      <c r="N216" s="269" t="s">
        <v>151</v>
      </c>
      <c r="O216" s="269" t="s">
        <v>151</v>
      </c>
      <c r="P216" s="684" t="s">
        <v>151</v>
      </c>
      <c r="Q216" s="684" t="s">
        <v>151</v>
      </c>
      <c r="R216" s="684" t="s">
        <v>151</v>
      </c>
      <c r="S216" s="684" t="s">
        <v>151</v>
      </c>
      <c r="T216" s="684" t="s">
        <v>151</v>
      </c>
      <c r="U216" s="684" t="s">
        <v>151</v>
      </c>
      <c r="V216" s="684" t="s">
        <v>151</v>
      </c>
      <c r="W216" s="684" t="s">
        <v>151</v>
      </c>
      <c r="X216" s="684" t="s">
        <v>151</v>
      </c>
      <c r="Y216" s="684" t="s">
        <v>151</v>
      </c>
      <c r="Z216" s="684" t="s">
        <v>151</v>
      </c>
    </row>
    <row r="217" spans="1:26">
      <c r="A217" s="780" t="str">
        <f>A$7</f>
        <v>FC726 = 5</v>
      </c>
      <c r="B217" s="580" t="s">
        <v>158</v>
      </c>
      <c r="C217" s="269" t="s">
        <v>158</v>
      </c>
      <c r="D217" s="269" t="s">
        <v>158</v>
      </c>
      <c r="E217" s="269" t="s">
        <v>158</v>
      </c>
      <c r="F217" s="269" t="s">
        <v>151</v>
      </c>
      <c r="G217" s="269" t="s">
        <v>151</v>
      </c>
      <c r="H217" s="269" t="s">
        <v>151</v>
      </c>
      <c r="I217" s="269" t="s">
        <v>151</v>
      </c>
      <c r="J217" s="269" t="s">
        <v>151</v>
      </c>
      <c r="K217" s="269" t="s">
        <v>151</v>
      </c>
      <c r="L217" s="269" t="s">
        <v>151</v>
      </c>
      <c r="M217" s="269" t="s">
        <v>151</v>
      </c>
      <c r="N217" s="269" t="s">
        <v>151</v>
      </c>
      <c r="O217" s="269" t="s">
        <v>151</v>
      </c>
      <c r="P217" s="684" t="s">
        <v>151</v>
      </c>
      <c r="Q217" s="684" t="s">
        <v>151</v>
      </c>
      <c r="R217" s="684" t="s">
        <v>151</v>
      </c>
      <c r="S217" s="684" t="s">
        <v>151</v>
      </c>
      <c r="T217" s="684" t="s">
        <v>151</v>
      </c>
      <c r="U217" s="684" t="s">
        <v>151</v>
      </c>
      <c r="V217" s="684" t="s">
        <v>151</v>
      </c>
      <c r="W217" s="684" t="s">
        <v>151</v>
      </c>
      <c r="X217" s="684" t="s">
        <v>151</v>
      </c>
      <c r="Y217" s="684" t="s">
        <v>151</v>
      </c>
      <c r="Z217" s="684" t="s">
        <v>151</v>
      </c>
    </row>
    <row r="218" spans="1:26">
      <c r="A218" s="780" t="str">
        <f>A$8</f>
        <v>FT724 = 6</v>
      </c>
      <c r="B218" s="580" t="s">
        <v>158</v>
      </c>
      <c r="C218" s="269" t="s">
        <v>158</v>
      </c>
      <c r="D218" s="684" t="s">
        <v>151</v>
      </c>
      <c r="E218" s="684" t="s">
        <v>151</v>
      </c>
      <c r="F218" s="684" t="s">
        <v>151</v>
      </c>
      <c r="G218" s="684" t="s">
        <v>151</v>
      </c>
      <c r="H218" s="684" t="s">
        <v>151</v>
      </c>
      <c r="I218" s="684" t="s">
        <v>151</v>
      </c>
      <c r="J218" s="684" t="s">
        <v>151</v>
      </c>
      <c r="K218" s="684" t="s">
        <v>151</v>
      </c>
      <c r="L218" s="684" t="s">
        <v>151</v>
      </c>
      <c r="M218" s="684" t="s">
        <v>151</v>
      </c>
      <c r="N218" s="684" t="s">
        <v>151</v>
      </c>
      <c r="O218" s="684" t="s">
        <v>151</v>
      </c>
      <c r="P218" s="684" t="s">
        <v>151</v>
      </c>
      <c r="Q218" s="684" t="s">
        <v>151</v>
      </c>
      <c r="R218" s="684" t="s">
        <v>151</v>
      </c>
      <c r="S218" s="684" t="s">
        <v>151</v>
      </c>
      <c r="T218" s="684" t="s">
        <v>151</v>
      </c>
      <c r="U218" s="684" t="s">
        <v>151</v>
      </c>
      <c r="V218" s="684" t="s">
        <v>151</v>
      </c>
      <c r="W218" s="684" t="s">
        <v>151</v>
      </c>
      <c r="X218" s="684" t="s">
        <v>151</v>
      </c>
      <c r="Y218" s="684" t="s">
        <v>151</v>
      </c>
      <c r="Z218" s="684" t="s">
        <v>151</v>
      </c>
    </row>
    <row r="219" spans="1:26">
      <c r="A219" s="780" t="str">
        <f>A$9</f>
        <v>FC728 = 7</v>
      </c>
      <c r="B219" s="580"/>
      <c r="C219" s="684"/>
      <c r="D219" s="684"/>
      <c r="E219" s="684"/>
      <c r="F219" s="684"/>
      <c r="G219" s="684"/>
      <c r="H219" s="684"/>
      <c r="I219" s="684"/>
      <c r="J219" s="684"/>
      <c r="K219" s="684"/>
      <c r="L219" s="684"/>
      <c r="M219" s="684"/>
      <c r="N219" s="684"/>
      <c r="O219" s="684"/>
      <c r="P219" s="684"/>
      <c r="Q219" s="684"/>
      <c r="R219" s="684"/>
      <c r="S219" s="684"/>
      <c r="T219" s="684"/>
      <c r="U219" s="684"/>
      <c r="V219" s="684"/>
      <c r="W219" s="684"/>
      <c r="X219" s="684"/>
      <c r="Y219" s="684"/>
      <c r="Z219" s="684"/>
    </row>
    <row r="220" spans="1:26">
      <c r="A220" s="780" t="str">
        <f>A$10</f>
        <v>FG722 = 8</v>
      </c>
      <c r="B220" s="580"/>
      <c r="C220" s="51"/>
      <c r="D220" s="684"/>
      <c r="E220" s="684"/>
      <c r="F220" s="684"/>
      <c r="G220" s="684"/>
      <c r="H220" s="684"/>
      <c r="I220" s="684"/>
      <c r="J220" s="684"/>
      <c r="K220" s="684"/>
      <c r="L220" s="684"/>
      <c r="M220" s="684"/>
      <c r="N220" s="684"/>
      <c r="O220" s="684"/>
      <c r="P220" s="684"/>
      <c r="Q220" s="684"/>
      <c r="R220" s="684"/>
      <c r="S220" s="684"/>
      <c r="T220" s="684"/>
      <c r="U220" s="684"/>
      <c r="V220" s="684"/>
      <c r="W220" s="684"/>
      <c r="X220" s="684"/>
      <c r="Y220" s="684"/>
      <c r="Z220" s="684"/>
    </row>
    <row r="221" spans="1:26">
      <c r="A221" s="780" t="str">
        <f>A$11</f>
        <v>FT728= 9</v>
      </c>
      <c r="B221" s="772"/>
      <c r="C221" s="684"/>
      <c r="D221" s="684"/>
      <c r="E221" s="684"/>
      <c r="F221" s="684"/>
      <c r="G221" s="684"/>
      <c r="H221" s="684"/>
      <c r="I221" s="684"/>
      <c r="J221" s="684"/>
      <c r="K221" s="684"/>
      <c r="L221" s="684"/>
      <c r="M221" s="684"/>
      <c r="N221" s="684"/>
      <c r="O221" s="684"/>
      <c r="P221" s="684"/>
      <c r="Q221" s="684"/>
      <c r="R221" s="684"/>
      <c r="S221" s="684"/>
      <c r="T221" s="684"/>
      <c r="U221" s="684"/>
      <c r="V221" s="684"/>
      <c r="W221" s="684"/>
      <c r="X221" s="684"/>
      <c r="Y221" s="684"/>
      <c r="Z221" s="684"/>
    </row>
    <row r="222" spans="1:26">
      <c r="A222" s="780" t="str">
        <f>A$12</f>
        <v/>
      </c>
      <c r="B222" s="772"/>
      <c r="C222" s="684"/>
      <c r="D222" s="684"/>
      <c r="E222" s="684"/>
      <c r="F222" s="684"/>
      <c r="G222" s="684"/>
      <c r="H222" s="684"/>
      <c r="I222" s="684"/>
      <c r="J222" s="684"/>
      <c r="K222" s="684"/>
      <c r="L222" s="684"/>
      <c r="M222" s="684"/>
      <c r="N222" s="684"/>
      <c r="O222" s="684"/>
      <c r="P222" s="684"/>
      <c r="Q222" s="684"/>
      <c r="R222" s="684"/>
      <c r="S222" s="684"/>
      <c r="T222" s="684"/>
      <c r="U222" s="684"/>
      <c r="V222" s="684"/>
      <c r="W222" s="684"/>
      <c r="X222" s="684"/>
      <c r="Y222" s="684"/>
      <c r="Z222" s="684"/>
    </row>
    <row r="223" spans="1:26">
      <c r="A223" s="780" t="str">
        <f>A$13</f>
        <v/>
      </c>
      <c r="B223" s="772"/>
      <c r="C223" s="684"/>
      <c r="D223" s="684"/>
      <c r="E223" s="684"/>
      <c r="F223" s="684"/>
      <c r="G223" s="684"/>
      <c r="H223" s="684"/>
      <c r="I223" s="684"/>
      <c r="J223" s="684"/>
      <c r="K223" s="684"/>
      <c r="L223" s="684"/>
      <c r="M223" s="684"/>
      <c r="N223" s="684"/>
      <c r="O223" s="684"/>
      <c r="P223" s="684"/>
      <c r="Q223" s="684"/>
      <c r="R223" s="684"/>
      <c r="S223" s="684"/>
      <c r="T223" s="684"/>
      <c r="U223" s="684"/>
      <c r="V223" s="684"/>
      <c r="W223" s="684"/>
      <c r="X223" s="684"/>
      <c r="Y223" s="684"/>
      <c r="Z223" s="684"/>
    </row>
    <row r="224" spans="1:26">
      <c r="A224" s="780" t="str">
        <f>A$14</f>
        <v/>
      </c>
      <c r="B224" s="772"/>
      <c r="C224" s="684"/>
      <c r="D224" s="684"/>
      <c r="E224" s="684"/>
      <c r="F224" s="684"/>
      <c r="G224" s="684"/>
      <c r="H224" s="684"/>
      <c r="I224" s="684"/>
      <c r="J224" s="684"/>
      <c r="K224" s="684"/>
      <c r="L224" s="684"/>
      <c r="M224" s="684"/>
      <c r="N224" s="684"/>
      <c r="O224" s="684"/>
      <c r="P224" s="684"/>
      <c r="Q224" s="684"/>
      <c r="R224" s="684"/>
      <c r="S224" s="684"/>
      <c r="T224" s="684"/>
      <c r="U224" s="684"/>
      <c r="V224" s="684"/>
      <c r="W224" s="684"/>
      <c r="X224" s="684"/>
      <c r="Y224" s="684"/>
      <c r="Z224" s="684"/>
    </row>
    <row r="225" spans="1:26">
      <c r="A225" s="780" t="str">
        <f>A$15</f>
        <v/>
      </c>
      <c r="B225" s="772"/>
      <c r="C225" s="684"/>
      <c r="D225" s="684"/>
      <c r="E225" s="684"/>
      <c r="F225" s="684"/>
      <c r="G225" s="684"/>
      <c r="H225" s="684"/>
      <c r="I225" s="684"/>
      <c r="J225" s="684"/>
      <c r="K225" s="684"/>
      <c r="L225" s="684"/>
      <c r="M225" s="684"/>
      <c r="N225" s="684"/>
      <c r="O225" s="684"/>
      <c r="P225" s="684"/>
      <c r="Q225" s="684"/>
      <c r="R225" s="684"/>
      <c r="S225" s="684"/>
      <c r="T225" s="684"/>
      <c r="U225" s="684"/>
      <c r="V225" s="684"/>
      <c r="W225" s="684"/>
      <c r="X225" s="684"/>
      <c r="Y225" s="684"/>
      <c r="Z225" s="684"/>
    </row>
    <row r="226" spans="1:26">
      <c r="A226" s="780" t="str">
        <f>A$16</f>
        <v/>
      </c>
      <c r="B226" s="772"/>
      <c r="C226" s="684"/>
      <c r="D226" s="684"/>
      <c r="E226" s="684"/>
      <c r="F226" s="684"/>
      <c r="G226" s="684"/>
      <c r="H226" s="684"/>
      <c r="I226" s="684"/>
      <c r="J226" s="684"/>
      <c r="K226" s="684"/>
      <c r="L226" s="684"/>
      <c r="M226" s="684"/>
      <c r="N226" s="684"/>
      <c r="O226" s="684"/>
      <c r="P226" s="684"/>
      <c r="Q226" s="684"/>
      <c r="R226" s="684"/>
      <c r="S226" s="684"/>
      <c r="T226" s="684"/>
      <c r="U226" s="684"/>
      <c r="V226" s="684"/>
      <c r="W226" s="684"/>
      <c r="X226" s="684"/>
      <c r="Y226" s="684"/>
      <c r="Z226" s="684"/>
    </row>
    <row r="227" spans="1:26">
      <c r="A227" s="780" t="str">
        <f>A$17</f>
        <v/>
      </c>
      <c r="B227" s="772"/>
      <c r="C227" s="684"/>
      <c r="D227" s="684"/>
      <c r="E227" s="684"/>
      <c r="F227" s="684"/>
      <c r="G227" s="684"/>
      <c r="H227" s="684"/>
      <c r="I227" s="684"/>
      <c r="J227" s="684"/>
      <c r="K227" s="684"/>
      <c r="L227" s="684"/>
      <c r="M227" s="684"/>
      <c r="N227" s="684"/>
      <c r="O227" s="684"/>
      <c r="P227" s="684"/>
      <c r="Q227" s="684"/>
      <c r="R227" s="684"/>
      <c r="S227" s="684"/>
      <c r="T227" s="684"/>
      <c r="U227" s="684"/>
      <c r="V227" s="684"/>
      <c r="W227" s="684"/>
      <c r="X227" s="684"/>
      <c r="Y227" s="684"/>
      <c r="Z227" s="684"/>
    </row>
    <row r="228" spans="1:26">
      <c r="A228" s="780" t="str">
        <f>A$18</f>
        <v/>
      </c>
      <c r="B228" s="772"/>
      <c r="C228" s="684"/>
      <c r="D228" s="684"/>
      <c r="E228" s="684"/>
      <c r="F228" s="684"/>
      <c r="G228" s="684"/>
      <c r="H228" s="684"/>
      <c r="I228" s="684"/>
      <c r="J228" s="684"/>
      <c r="K228" s="684"/>
      <c r="L228" s="684"/>
      <c r="M228" s="684"/>
      <c r="N228" s="684"/>
      <c r="O228" s="684"/>
      <c r="P228" s="684"/>
      <c r="Q228" s="684"/>
      <c r="R228" s="684"/>
      <c r="S228" s="684"/>
      <c r="T228" s="684"/>
      <c r="U228" s="684"/>
      <c r="V228" s="684"/>
      <c r="W228" s="684"/>
      <c r="X228" s="684"/>
      <c r="Y228" s="684"/>
      <c r="Z228" s="684"/>
    </row>
    <row r="229" spans="1:26">
      <c r="A229" s="780" t="str">
        <f>A$19</f>
        <v/>
      </c>
      <c r="B229" s="772"/>
      <c r="C229" s="684"/>
      <c r="D229" s="684"/>
      <c r="E229" s="684"/>
      <c r="F229" s="684"/>
      <c r="G229" s="684"/>
      <c r="H229" s="684"/>
      <c r="I229" s="684"/>
      <c r="J229" s="684"/>
      <c r="K229" s="684"/>
      <c r="L229" s="684"/>
      <c r="M229" s="684"/>
      <c r="N229" s="684"/>
      <c r="O229" s="684"/>
      <c r="P229" s="684"/>
      <c r="Q229" s="684"/>
      <c r="R229" s="684"/>
      <c r="S229" s="684"/>
      <c r="T229" s="684"/>
      <c r="U229" s="684"/>
      <c r="V229" s="684"/>
      <c r="W229" s="684"/>
      <c r="X229" s="684"/>
      <c r="Y229" s="684"/>
      <c r="Z229" s="684"/>
    </row>
    <row r="230" spans="1:26">
      <c r="A230" s="780" t="str">
        <f>A$20</f>
        <v/>
      </c>
      <c r="B230" s="772"/>
      <c r="C230" s="684"/>
      <c r="D230" s="684"/>
      <c r="E230" s="684"/>
      <c r="F230" s="684"/>
      <c r="G230" s="684"/>
      <c r="H230" s="684"/>
      <c r="I230" s="684"/>
      <c r="J230" s="684"/>
      <c r="K230" s="684"/>
      <c r="L230" s="684"/>
      <c r="M230" s="684"/>
      <c r="N230" s="684"/>
      <c r="O230" s="684"/>
      <c r="P230" s="684"/>
      <c r="Q230" s="684"/>
      <c r="R230" s="684"/>
      <c r="S230" s="684"/>
      <c r="T230" s="684"/>
      <c r="U230" s="684"/>
      <c r="V230" s="684"/>
      <c r="W230" s="684"/>
      <c r="X230" s="684"/>
      <c r="Y230" s="684"/>
      <c r="Z230" s="684"/>
    </row>
    <row r="232" spans="1:26">
      <c r="A232" s="771"/>
      <c r="B232" s="776" t="str">
        <f>B$1</f>
        <v>Variants</v>
      </c>
      <c r="C232" s="777"/>
      <c r="D232" s="777"/>
      <c r="E232" s="777"/>
      <c r="F232" s="777"/>
      <c r="G232" s="777"/>
      <c r="H232" s="777"/>
      <c r="I232" s="777"/>
      <c r="J232" s="777"/>
      <c r="K232" s="777"/>
      <c r="L232" s="777"/>
      <c r="M232" s="777"/>
      <c r="N232" s="777"/>
      <c r="O232" s="777"/>
      <c r="P232" s="777"/>
      <c r="Q232" s="777"/>
      <c r="R232" s="777"/>
      <c r="S232" s="777"/>
      <c r="T232" s="777"/>
      <c r="U232" s="777"/>
      <c r="V232" s="777"/>
      <c r="W232" s="777"/>
      <c r="X232" s="777"/>
      <c r="Y232" s="777"/>
      <c r="Z232" s="777"/>
    </row>
    <row r="233" spans="1:26">
      <c r="A233" s="773" t="s">
        <v>161</v>
      </c>
      <c r="B233" s="778">
        <f>B$2</f>
        <v>1</v>
      </c>
      <c r="C233" s="779">
        <f>C$2</f>
        <v>2</v>
      </c>
      <c r="D233" s="779">
        <f t="shared" ref="D233:Z233" si="10">D$2</f>
        <v>3</v>
      </c>
      <c r="E233" s="779">
        <f t="shared" si="10"/>
        <v>4</v>
      </c>
      <c r="F233" s="779">
        <f t="shared" si="10"/>
        <v>5</v>
      </c>
      <c r="G233" s="779">
        <f t="shared" si="10"/>
        <v>6</v>
      </c>
      <c r="H233" s="779">
        <f t="shared" si="10"/>
        <v>7</v>
      </c>
      <c r="I233" s="779">
        <f t="shared" si="10"/>
        <v>8</v>
      </c>
      <c r="J233" s="779">
        <f t="shared" si="10"/>
        <v>9</v>
      </c>
      <c r="K233" s="779">
        <f t="shared" si="10"/>
        <v>10</v>
      </c>
      <c r="L233" s="779">
        <f t="shared" si="10"/>
        <v>11</v>
      </c>
      <c r="M233" s="779">
        <f t="shared" si="10"/>
        <v>12</v>
      </c>
      <c r="N233" s="779">
        <f t="shared" si="10"/>
        <v>13</v>
      </c>
      <c r="O233" s="779">
        <f t="shared" si="10"/>
        <v>14</v>
      </c>
      <c r="P233" s="779">
        <f t="shared" si="10"/>
        <v>15</v>
      </c>
      <c r="Q233" s="779">
        <f t="shared" si="10"/>
        <v>16</v>
      </c>
      <c r="R233" s="779">
        <f t="shared" si="10"/>
        <v>17</v>
      </c>
      <c r="S233" s="779">
        <f t="shared" si="10"/>
        <v>18</v>
      </c>
      <c r="T233" s="779">
        <f t="shared" si="10"/>
        <v>19</v>
      </c>
      <c r="U233" s="779">
        <f t="shared" si="10"/>
        <v>20</v>
      </c>
      <c r="V233" s="779">
        <f t="shared" si="10"/>
        <v>21</v>
      </c>
      <c r="W233" s="779">
        <f t="shared" si="10"/>
        <v>22</v>
      </c>
      <c r="X233" s="779">
        <f t="shared" si="10"/>
        <v>23</v>
      </c>
      <c r="Y233" s="779">
        <f t="shared" si="10"/>
        <v>24</v>
      </c>
      <c r="Z233" s="779">
        <f t="shared" si="10"/>
        <v>25</v>
      </c>
    </row>
    <row r="234" spans="1:26">
      <c r="A234" s="780" t="str">
        <f>A$3</f>
        <v>FC721 = 1</v>
      </c>
      <c r="B234" s="784" t="s">
        <v>151</v>
      </c>
      <c r="C234" s="783" t="s">
        <v>151</v>
      </c>
      <c r="D234" s="783" t="s">
        <v>151</v>
      </c>
      <c r="E234" s="783" t="s">
        <v>151</v>
      </c>
      <c r="F234" s="783" t="s">
        <v>151</v>
      </c>
      <c r="G234" s="783" t="s">
        <v>151</v>
      </c>
      <c r="H234" s="783" t="s">
        <v>151</v>
      </c>
      <c r="I234" s="783" t="s">
        <v>151</v>
      </c>
      <c r="J234" s="783" t="s">
        <v>151</v>
      </c>
      <c r="K234" s="783" t="s">
        <v>151</v>
      </c>
      <c r="L234" s="684" t="s">
        <v>151</v>
      </c>
      <c r="M234" s="684" t="s">
        <v>151</v>
      </c>
      <c r="N234" s="684" t="s">
        <v>151</v>
      </c>
      <c r="O234" s="684" t="s">
        <v>151</v>
      </c>
      <c r="P234" s="684" t="s">
        <v>151</v>
      </c>
      <c r="Q234" s="684" t="s">
        <v>151</v>
      </c>
      <c r="R234" s="684" t="s">
        <v>151</v>
      </c>
      <c r="S234" s="684" t="s">
        <v>151</v>
      </c>
      <c r="T234" s="684" t="s">
        <v>151</v>
      </c>
      <c r="U234" s="684" t="s">
        <v>151</v>
      </c>
      <c r="V234" s="684" t="s">
        <v>151</v>
      </c>
      <c r="W234" s="684" t="s">
        <v>151</v>
      </c>
      <c r="X234" s="684" t="s">
        <v>151</v>
      </c>
      <c r="Y234" s="684" t="s">
        <v>151</v>
      </c>
      <c r="Z234" s="684" t="s">
        <v>151</v>
      </c>
    </row>
    <row r="235" spans="1:26">
      <c r="A235" s="780" t="str">
        <f>A$4</f>
        <v>FC722 = 2</v>
      </c>
      <c r="B235" s="785" t="s">
        <v>151</v>
      </c>
      <c r="C235" s="684" t="s">
        <v>151</v>
      </c>
      <c r="D235" s="684" t="s">
        <v>151</v>
      </c>
      <c r="E235" s="684" t="s">
        <v>151</v>
      </c>
      <c r="F235" s="684" t="s">
        <v>151</v>
      </c>
      <c r="G235" s="684" t="s">
        <v>151</v>
      </c>
      <c r="H235" s="684" t="s">
        <v>151</v>
      </c>
      <c r="I235" s="684" t="s">
        <v>151</v>
      </c>
      <c r="J235" s="684" t="s">
        <v>151</v>
      </c>
      <c r="K235" s="684" t="s">
        <v>151</v>
      </c>
      <c r="L235" s="684" t="s">
        <v>151</v>
      </c>
      <c r="M235" s="684" t="s">
        <v>151</v>
      </c>
      <c r="N235" s="684" t="s">
        <v>151</v>
      </c>
      <c r="O235" s="684" t="s">
        <v>151</v>
      </c>
      <c r="P235" s="684" t="s">
        <v>151</v>
      </c>
      <c r="Q235" s="684" t="s">
        <v>151</v>
      </c>
      <c r="R235" s="684" t="s">
        <v>151</v>
      </c>
      <c r="S235" s="684" t="s">
        <v>151</v>
      </c>
      <c r="T235" s="684" t="s">
        <v>151</v>
      </c>
      <c r="U235" s="684" t="s">
        <v>151</v>
      </c>
      <c r="V235" s="684" t="s">
        <v>151</v>
      </c>
      <c r="W235" s="684" t="s">
        <v>151</v>
      </c>
      <c r="X235" s="684" t="s">
        <v>151</v>
      </c>
      <c r="Y235" s="684" t="s">
        <v>151</v>
      </c>
      <c r="Z235" s="684" t="s">
        <v>151</v>
      </c>
    </row>
    <row r="236" spans="1:26">
      <c r="A236" s="780" t="str">
        <f>A$5</f>
        <v>FC723 = 3</v>
      </c>
      <c r="B236" s="785" t="s">
        <v>663</v>
      </c>
      <c r="C236" s="684" t="s">
        <v>663</v>
      </c>
      <c r="D236" s="684" t="s">
        <v>151</v>
      </c>
      <c r="E236" s="684" t="s">
        <v>151</v>
      </c>
      <c r="F236" s="684" t="s">
        <v>151</v>
      </c>
      <c r="G236" s="684" t="s">
        <v>151</v>
      </c>
      <c r="H236" s="684" t="s">
        <v>151</v>
      </c>
      <c r="I236" s="684" t="s">
        <v>151</v>
      </c>
      <c r="J236" s="684" t="s">
        <v>151</v>
      </c>
      <c r="K236" s="684" t="s">
        <v>151</v>
      </c>
      <c r="L236" s="684" t="s">
        <v>151</v>
      </c>
      <c r="M236" s="684" t="s">
        <v>151</v>
      </c>
      <c r="N236" s="684" t="s">
        <v>151</v>
      </c>
      <c r="O236" s="684" t="s">
        <v>151</v>
      </c>
      <c r="P236" s="684" t="s">
        <v>151</v>
      </c>
      <c r="Q236" s="684" t="s">
        <v>151</v>
      </c>
      <c r="R236" s="684" t="s">
        <v>151</v>
      </c>
      <c r="S236" s="684" t="s">
        <v>151</v>
      </c>
      <c r="T236" s="684" t="s">
        <v>151</v>
      </c>
      <c r="U236" s="684" t="s">
        <v>151</v>
      </c>
      <c r="V236" s="684" t="s">
        <v>151</v>
      </c>
      <c r="W236" s="684" t="s">
        <v>151</v>
      </c>
      <c r="X236" s="684" t="s">
        <v>151</v>
      </c>
      <c r="Y236" s="684" t="s">
        <v>151</v>
      </c>
      <c r="Z236" s="684" t="s">
        <v>151</v>
      </c>
    </row>
    <row r="237" spans="1:26">
      <c r="A237" s="780" t="str">
        <f>A$6</f>
        <v>FC724 = 4</v>
      </c>
      <c r="B237" s="785" t="s">
        <v>151</v>
      </c>
      <c r="C237" s="684" t="s">
        <v>151</v>
      </c>
      <c r="D237" s="684" t="s">
        <v>151</v>
      </c>
      <c r="E237" s="684" t="s">
        <v>151</v>
      </c>
      <c r="F237" s="684" t="s">
        <v>151</v>
      </c>
      <c r="G237" s="684" t="s">
        <v>151</v>
      </c>
      <c r="H237" s="684" t="s">
        <v>151</v>
      </c>
      <c r="I237" s="684" t="s">
        <v>151</v>
      </c>
      <c r="J237" s="684" t="s">
        <v>151</v>
      </c>
      <c r="K237" s="684" t="s">
        <v>151</v>
      </c>
      <c r="L237" s="684" t="s">
        <v>151</v>
      </c>
      <c r="M237" s="684" t="s">
        <v>151</v>
      </c>
      <c r="N237" s="684" t="s">
        <v>151</v>
      </c>
      <c r="O237" s="684" t="s">
        <v>151</v>
      </c>
      <c r="P237" s="684" t="s">
        <v>151</v>
      </c>
      <c r="Q237" s="684" t="s">
        <v>151</v>
      </c>
      <c r="R237" s="684" t="s">
        <v>151</v>
      </c>
      <c r="S237" s="684" t="s">
        <v>151</v>
      </c>
      <c r="T237" s="684" t="s">
        <v>151</v>
      </c>
      <c r="U237" s="684" t="s">
        <v>151</v>
      </c>
      <c r="V237" s="684" t="s">
        <v>151</v>
      </c>
      <c r="W237" s="684" t="s">
        <v>151</v>
      </c>
      <c r="X237" s="684" t="s">
        <v>151</v>
      </c>
      <c r="Y237" s="684" t="s">
        <v>151</v>
      </c>
      <c r="Z237" s="684" t="s">
        <v>151</v>
      </c>
    </row>
    <row r="238" spans="1:26">
      <c r="A238" s="780" t="str">
        <f>A$7</f>
        <v>FC726 = 5</v>
      </c>
      <c r="B238" s="785" t="s">
        <v>664</v>
      </c>
      <c r="C238" s="684" t="s">
        <v>664</v>
      </c>
      <c r="D238" s="684" t="s">
        <v>664</v>
      </c>
      <c r="E238" s="684" t="s">
        <v>664</v>
      </c>
      <c r="F238" s="684" t="s">
        <v>151</v>
      </c>
      <c r="G238" s="684" t="s">
        <v>151</v>
      </c>
      <c r="H238" s="684" t="s">
        <v>151</v>
      </c>
      <c r="I238" s="684" t="s">
        <v>151</v>
      </c>
      <c r="J238" s="684" t="s">
        <v>151</v>
      </c>
      <c r="K238" s="684" t="s">
        <v>151</v>
      </c>
      <c r="L238" s="684" t="s">
        <v>151</v>
      </c>
      <c r="M238" s="684" t="s">
        <v>151</v>
      </c>
      <c r="N238" s="684" t="s">
        <v>151</v>
      </c>
      <c r="O238" s="684" t="s">
        <v>151</v>
      </c>
      <c r="P238" s="684" t="s">
        <v>151</v>
      </c>
      <c r="Q238" s="684" t="s">
        <v>151</v>
      </c>
      <c r="R238" s="684" t="s">
        <v>151</v>
      </c>
      <c r="S238" s="684" t="s">
        <v>151</v>
      </c>
      <c r="T238" s="684" t="s">
        <v>151</v>
      </c>
      <c r="U238" s="684" t="s">
        <v>151</v>
      </c>
      <c r="V238" s="684" t="s">
        <v>151</v>
      </c>
      <c r="W238" s="684" t="s">
        <v>151</v>
      </c>
      <c r="X238" s="684" t="s">
        <v>151</v>
      </c>
      <c r="Y238" s="684" t="s">
        <v>151</v>
      </c>
      <c r="Z238" s="684" t="s">
        <v>151</v>
      </c>
    </row>
    <row r="239" spans="1:26">
      <c r="A239" s="780" t="str">
        <f>A$8</f>
        <v>FT724 = 6</v>
      </c>
      <c r="B239" s="785" t="s">
        <v>151</v>
      </c>
      <c r="C239" s="684" t="s">
        <v>151</v>
      </c>
      <c r="D239" s="684" t="s">
        <v>151</v>
      </c>
      <c r="E239" s="684" t="s">
        <v>151</v>
      </c>
      <c r="F239" s="684" t="s">
        <v>151</v>
      </c>
      <c r="G239" s="684" t="s">
        <v>151</v>
      </c>
      <c r="H239" s="684" t="s">
        <v>151</v>
      </c>
      <c r="I239" s="684" t="s">
        <v>151</v>
      </c>
      <c r="J239" s="684" t="s">
        <v>151</v>
      </c>
      <c r="K239" s="684" t="s">
        <v>151</v>
      </c>
      <c r="L239" s="684" t="s">
        <v>151</v>
      </c>
      <c r="M239" s="684" t="s">
        <v>151</v>
      </c>
      <c r="N239" s="684" t="s">
        <v>151</v>
      </c>
      <c r="O239" s="684" t="s">
        <v>151</v>
      </c>
      <c r="P239" s="684" t="s">
        <v>151</v>
      </c>
      <c r="Q239" s="684" t="s">
        <v>151</v>
      </c>
      <c r="R239" s="684" t="s">
        <v>151</v>
      </c>
      <c r="S239" s="684" t="s">
        <v>151</v>
      </c>
      <c r="T239" s="684" t="s">
        <v>151</v>
      </c>
      <c r="U239" s="684" t="s">
        <v>151</v>
      </c>
      <c r="V239" s="684" t="s">
        <v>151</v>
      </c>
      <c r="W239" s="684" t="s">
        <v>151</v>
      </c>
      <c r="X239" s="684" t="s">
        <v>151</v>
      </c>
      <c r="Y239" s="684" t="s">
        <v>151</v>
      </c>
      <c r="Z239" s="684" t="s">
        <v>151</v>
      </c>
    </row>
    <row r="240" spans="1:26">
      <c r="A240" s="780" t="str">
        <f>A$9</f>
        <v>FC728 = 7</v>
      </c>
      <c r="B240" s="785"/>
      <c r="C240" s="684"/>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c r="Z240" s="684"/>
    </row>
    <row r="241" spans="1:26">
      <c r="A241" s="780" t="str">
        <f>A$10</f>
        <v>FG722 = 8</v>
      </c>
      <c r="B241" s="785"/>
      <c r="C241" s="684"/>
      <c r="D241" s="684"/>
      <c r="E241" s="684"/>
      <c r="F241" s="684"/>
      <c r="G241" s="684"/>
      <c r="H241" s="684"/>
      <c r="I241" s="684"/>
      <c r="J241" s="684"/>
      <c r="K241" s="684"/>
      <c r="L241" s="684"/>
      <c r="M241" s="684"/>
      <c r="N241" s="684"/>
      <c r="O241" s="684"/>
      <c r="P241" s="684"/>
      <c r="Q241" s="684"/>
      <c r="R241" s="684"/>
      <c r="S241" s="684"/>
      <c r="T241" s="684"/>
      <c r="U241" s="684"/>
      <c r="V241" s="684"/>
      <c r="W241" s="684"/>
      <c r="X241" s="684"/>
      <c r="Y241" s="684"/>
      <c r="Z241" s="684"/>
    </row>
    <row r="242" spans="1:26">
      <c r="A242" s="780" t="str">
        <f>A$11</f>
        <v>FT728= 9</v>
      </c>
      <c r="B242" s="772"/>
      <c r="C242" s="269"/>
      <c r="D242" s="684"/>
      <c r="E242" s="684"/>
      <c r="F242" s="684"/>
      <c r="G242" s="684"/>
      <c r="H242" s="684"/>
      <c r="I242" s="684"/>
      <c r="J242" s="684"/>
      <c r="K242" s="684"/>
      <c r="L242" s="684"/>
      <c r="M242" s="684"/>
      <c r="N242" s="684"/>
      <c r="O242" s="684"/>
      <c r="P242" s="684"/>
      <c r="Q242" s="684"/>
      <c r="R242" s="684"/>
      <c r="S242" s="684"/>
      <c r="T242" s="684"/>
      <c r="U242" s="684"/>
      <c r="V242" s="684"/>
      <c r="W242" s="684"/>
      <c r="X242" s="684"/>
      <c r="Y242" s="684"/>
      <c r="Z242" s="684"/>
    </row>
    <row r="243" spans="1:26">
      <c r="A243" s="780" t="str">
        <f>A$12</f>
        <v/>
      </c>
      <c r="B243" s="772"/>
      <c r="C243" s="269"/>
      <c r="D243" s="684"/>
      <c r="E243" s="684"/>
      <c r="F243" s="684"/>
      <c r="G243" s="684"/>
      <c r="H243" s="684"/>
      <c r="I243" s="684"/>
      <c r="J243" s="684"/>
      <c r="K243" s="684"/>
      <c r="L243" s="684"/>
      <c r="M243" s="684"/>
      <c r="N243" s="684"/>
      <c r="O243" s="684"/>
      <c r="P243" s="684"/>
      <c r="Q243" s="684"/>
      <c r="R243" s="684"/>
      <c r="S243" s="684"/>
      <c r="T243" s="684"/>
      <c r="U243" s="684"/>
      <c r="V243" s="684"/>
      <c r="W243" s="684"/>
      <c r="X243" s="684"/>
      <c r="Y243" s="684"/>
      <c r="Z243" s="684"/>
    </row>
    <row r="244" spans="1:26">
      <c r="A244" s="780" t="str">
        <f>A$13</f>
        <v/>
      </c>
      <c r="B244" s="772"/>
      <c r="C244" s="269"/>
      <c r="D244" s="684"/>
      <c r="E244" s="684"/>
      <c r="F244" s="684"/>
      <c r="G244" s="684"/>
      <c r="H244" s="684"/>
      <c r="I244" s="684"/>
      <c r="J244" s="684"/>
      <c r="K244" s="684"/>
      <c r="L244" s="684"/>
      <c r="M244" s="684"/>
      <c r="N244" s="684"/>
      <c r="O244" s="684"/>
      <c r="P244" s="684"/>
      <c r="Q244" s="684"/>
      <c r="R244" s="684"/>
      <c r="S244" s="684"/>
      <c r="T244" s="684"/>
      <c r="U244" s="684"/>
      <c r="V244" s="684"/>
      <c r="W244" s="684"/>
      <c r="X244" s="684"/>
      <c r="Y244" s="684"/>
      <c r="Z244" s="684"/>
    </row>
    <row r="245" spans="1:26">
      <c r="A245" s="780" t="str">
        <f>A$14</f>
        <v/>
      </c>
      <c r="B245" s="772"/>
      <c r="C245" s="269"/>
      <c r="D245" s="684"/>
      <c r="E245" s="684"/>
      <c r="F245" s="684"/>
      <c r="G245" s="684"/>
      <c r="H245" s="684"/>
      <c r="I245" s="684"/>
      <c r="J245" s="684"/>
      <c r="K245" s="684"/>
      <c r="L245" s="684"/>
      <c r="M245" s="684"/>
      <c r="N245" s="684"/>
      <c r="O245" s="684"/>
      <c r="P245" s="684"/>
      <c r="Q245" s="684"/>
      <c r="R245" s="684"/>
      <c r="S245" s="684"/>
      <c r="T245" s="684"/>
      <c r="U245" s="684"/>
      <c r="V245" s="684"/>
      <c r="W245" s="684"/>
      <c r="X245" s="684"/>
      <c r="Y245" s="684"/>
      <c r="Z245" s="684"/>
    </row>
    <row r="246" spans="1:26">
      <c r="A246" s="780" t="str">
        <f>A$15</f>
        <v/>
      </c>
      <c r="B246" s="772"/>
      <c r="C246" s="269"/>
      <c r="D246" s="684"/>
      <c r="E246" s="684"/>
      <c r="F246" s="684"/>
      <c r="G246" s="684"/>
      <c r="H246" s="684"/>
      <c r="I246" s="684"/>
      <c r="J246" s="684"/>
      <c r="K246" s="684"/>
      <c r="L246" s="684"/>
      <c r="M246" s="684"/>
      <c r="N246" s="684"/>
      <c r="O246" s="684"/>
      <c r="P246" s="684"/>
      <c r="Q246" s="684"/>
      <c r="R246" s="684"/>
      <c r="S246" s="684"/>
      <c r="T246" s="684"/>
      <c r="U246" s="684"/>
      <c r="V246" s="684"/>
      <c r="W246" s="684"/>
      <c r="X246" s="684"/>
      <c r="Y246" s="684"/>
      <c r="Z246" s="684"/>
    </row>
    <row r="247" spans="1:26">
      <c r="A247" s="780" t="str">
        <f>A$16</f>
        <v/>
      </c>
      <c r="B247" s="772"/>
      <c r="C247" s="269"/>
      <c r="D247" s="684"/>
      <c r="E247" s="684"/>
      <c r="F247" s="684"/>
      <c r="G247" s="684"/>
      <c r="H247" s="684"/>
      <c r="I247" s="684"/>
      <c r="J247" s="684"/>
      <c r="K247" s="684"/>
      <c r="L247" s="684"/>
      <c r="M247" s="684"/>
      <c r="N247" s="684"/>
      <c r="O247" s="684"/>
      <c r="P247" s="684"/>
      <c r="Q247" s="684"/>
      <c r="R247" s="684"/>
      <c r="S247" s="684"/>
      <c r="T247" s="684"/>
      <c r="U247" s="684"/>
      <c r="V247" s="684"/>
      <c r="W247" s="684"/>
      <c r="X247" s="684"/>
      <c r="Y247" s="684"/>
      <c r="Z247" s="684"/>
    </row>
    <row r="248" spans="1:26">
      <c r="A248" s="780" t="str">
        <f>A$17</f>
        <v/>
      </c>
      <c r="B248" s="772"/>
      <c r="C248" s="269"/>
      <c r="D248" s="684"/>
      <c r="E248" s="684"/>
      <c r="F248" s="684"/>
      <c r="G248" s="684"/>
      <c r="H248" s="684"/>
      <c r="I248" s="684"/>
      <c r="J248" s="684"/>
      <c r="K248" s="684"/>
      <c r="L248" s="684"/>
      <c r="M248" s="684"/>
      <c r="N248" s="684"/>
      <c r="O248" s="684"/>
      <c r="P248" s="684"/>
      <c r="Q248" s="684"/>
      <c r="R248" s="684"/>
      <c r="S248" s="684"/>
      <c r="T248" s="684"/>
      <c r="U248" s="684"/>
      <c r="V248" s="684"/>
      <c r="W248" s="684"/>
      <c r="X248" s="684"/>
      <c r="Y248" s="684"/>
      <c r="Z248" s="684"/>
    </row>
    <row r="249" spans="1:26">
      <c r="A249" s="780" t="str">
        <f>A$18</f>
        <v/>
      </c>
      <c r="B249" s="772"/>
      <c r="C249" s="269"/>
      <c r="D249" s="684"/>
      <c r="E249" s="684"/>
      <c r="F249" s="684"/>
      <c r="G249" s="684"/>
      <c r="H249" s="684"/>
      <c r="I249" s="684"/>
      <c r="J249" s="684"/>
      <c r="K249" s="684"/>
      <c r="L249" s="684"/>
      <c r="M249" s="684"/>
      <c r="N249" s="684"/>
      <c r="O249" s="684"/>
      <c r="P249" s="684"/>
      <c r="Q249" s="684"/>
      <c r="R249" s="684"/>
      <c r="S249" s="684"/>
      <c r="T249" s="684"/>
      <c r="U249" s="684"/>
      <c r="V249" s="684"/>
      <c r="W249" s="684"/>
      <c r="X249" s="684"/>
      <c r="Y249" s="684"/>
      <c r="Z249" s="684"/>
    </row>
    <row r="250" spans="1:26">
      <c r="A250" s="780" t="str">
        <f>A$19</f>
        <v/>
      </c>
      <c r="B250" s="772"/>
      <c r="C250" s="269"/>
      <c r="D250" s="684"/>
      <c r="E250" s="684"/>
      <c r="F250" s="684"/>
      <c r="G250" s="684"/>
      <c r="H250" s="684"/>
      <c r="I250" s="684"/>
      <c r="J250" s="684"/>
      <c r="K250" s="684"/>
      <c r="L250" s="684"/>
      <c r="M250" s="684"/>
      <c r="N250" s="684"/>
      <c r="O250" s="684"/>
      <c r="P250" s="684"/>
      <c r="Q250" s="684"/>
      <c r="R250" s="684"/>
      <c r="S250" s="684"/>
      <c r="T250" s="684"/>
      <c r="U250" s="684"/>
      <c r="V250" s="684"/>
      <c r="W250" s="684"/>
      <c r="X250" s="684"/>
      <c r="Y250" s="684"/>
      <c r="Z250" s="684"/>
    </row>
    <row r="251" spans="1:26">
      <c r="A251" s="780" t="str">
        <f>A$20</f>
        <v/>
      </c>
      <c r="B251" s="772"/>
      <c r="C251" s="269"/>
      <c r="D251" s="684"/>
      <c r="E251" s="684"/>
      <c r="F251" s="684"/>
      <c r="G251" s="684"/>
      <c r="H251" s="684"/>
      <c r="I251" s="684"/>
      <c r="J251" s="684"/>
      <c r="K251" s="684"/>
      <c r="L251" s="684"/>
      <c r="M251" s="684"/>
      <c r="N251" s="684"/>
      <c r="O251" s="684"/>
      <c r="P251" s="684"/>
      <c r="Q251" s="684"/>
      <c r="R251" s="684"/>
      <c r="S251" s="684"/>
      <c r="T251" s="684"/>
      <c r="U251" s="684"/>
      <c r="V251" s="684"/>
      <c r="W251" s="684"/>
      <c r="X251" s="684"/>
      <c r="Y251" s="684"/>
      <c r="Z251" s="684"/>
    </row>
    <row r="253" spans="1:26">
      <c r="A253" s="771"/>
      <c r="B253" s="776" t="str">
        <f>B$1</f>
        <v>Variants</v>
      </c>
      <c r="C253" s="777"/>
      <c r="D253" s="777"/>
      <c r="E253" s="777"/>
      <c r="F253" s="777"/>
      <c r="G253" s="777"/>
      <c r="H253" s="777"/>
      <c r="I253" s="777"/>
      <c r="J253" s="777"/>
      <c r="K253" s="777"/>
      <c r="L253" s="777"/>
      <c r="M253" s="777"/>
      <c r="N253" s="777"/>
      <c r="O253" s="777"/>
      <c r="P253" s="777"/>
      <c r="Q253" s="777"/>
      <c r="R253" s="777"/>
      <c r="S253" s="777"/>
      <c r="T253" s="777"/>
      <c r="U253" s="777"/>
      <c r="V253" s="777"/>
      <c r="W253" s="777"/>
      <c r="X253" s="777"/>
      <c r="Y253" s="777"/>
      <c r="Z253" s="777"/>
    </row>
    <row r="254" spans="1:26">
      <c r="A254" s="773" t="s">
        <v>162</v>
      </c>
      <c r="B254" s="778">
        <f>B$2</f>
        <v>1</v>
      </c>
      <c r="C254" s="779">
        <f>C$2</f>
        <v>2</v>
      </c>
      <c r="D254" s="779">
        <f t="shared" ref="D254:Z254" si="11">D$2</f>
        <v>3</v>
      </c>
      <c r="E254" s="779">
        <f t="shared" si="11"/>
        <v>4</v>
      </c>
      <c r="F254" s="779">
        <f t="shared" si="11"/>
        <v>5</v>
      </c>
      <c r="G254" s="779">
        <f t="shared" si="11"/>
        <v>6</v>
      </c>
      <c r="H254" s="779">
        <f t="shared" si="11"/>
        <v>7</v>
      </c>
      <c r="I254" s="779">
        <f t="shared" si="11"/>
        <v>8</v>
      </c>
      <c r="J254" s="779">
        <f t="shared" si="11"/>
        <v>9</v>
      </c>
      <c r="K254" s="779">
        <f t="shared" si="11"/>
        <v>10</v>
      </c>
      <c r="L254" s="779">
        <f t="shared" si="11"/>
        <v>11</v>
      </c>
      <c r="M254" s="779">
        <f t="shared" si="11"/>
        <v>12</v>
      </c>
      <c r="N254" s="779">
        <f t="shared" si="11"/>
        <v>13</v>
      </c>
      <c r="O254" s="779">
        <f t="shared" si="11"/>
        <v>14</v>
      </c>
      <c r="P254" s="779">
        <f t="shared" si="11"/>
        <v>15</v>
      </c>
      <c r="Q254" s="779">
        <f t="shared" si="11"/>
        <v>16</v>
      </c>
      <c r="R254" s="779">
        <f t="shared" si="11"/>
        <v>17</v>
      </c>
      <c r="S254" s="779">
        <f t="shared" si="11"/>
        <v>18</v>
      </c>
      <c r="T254" s="779">
        <f t="shared" si="11"/>
        <v>19</v>
      </c>
      <c r="U254" s="779">
        <f t="shared" si="11"/>
        <v>20</v>
      </c>
      <c r="V254" s="779">
        <f t="shared" si="11"/>
        <v>21</v>
      </c>
      <c r="W254" s="779">
        <f t="shared" si="11"/>
        <v>22</v>
      </c>
      <c r="X254" s="779">
        <f t="shared" si="11"/>
        <v>23</v>
      </c>
      <c r="Y254" s="779">
        <f t="shared" si="11"/>
        <v>24</v>
      </c>
      <c r="Z254" s="779">
        <f t="shared" si="11"/>
        <v>25</v>
      </c>
    </row>
    <row r="255" spans="1:26">
      <c r="A255" s="780" t="str">
        <f>A$3</f>
        <v>FC721 = 1</v>
      </c>
      <c r="B255" s="784" t="s">
        <v>151</v>
      </c>
      <c r="C255" s="783" t="s">
        <v>151</v>
      </c>
      <c r="D255" s="783" t="s">
        <v>151</v>
      </c>
      <c r="E255" s="783" t="s">
        <v>151</v>
      </c>
      <c r="F255" s="783" t="s">
        <v>151</v>
      </c>
      <c r="G255" s="783" t="s">
        <v>151</v>
      </c>
      <c r="H255" s="783" t="s">
        <v>151</v>
      </c>
      <c r="I255" s="783" t="s">
        <v>151</v>
      </c>
      <c r="J255" s="783" t="s">
        <v>151</v>
      </c>
      <c r="K255" s="783" t="s">
        <v>151</v>
      </c>
      <c r="L255" s="684" t="s">
        <v>151</v>
      </c>
      <c r="M255" s="684" t="s">
        <v>151</v>
      </c>
      <c r="N255" s="684" t="s">
        <v>151</v>
      </c>
      <c r="O255" s="684" t="s">
        <v>151</v>
      </c>
      <c r="P255" s="684" t="s">
        <v>151</v>
      </c>
      <c r="Q255" s="684" t="s">
        <v>151</v>
      </c>
      <c r="R255" s="684" t="s">
        <v>151</v>
      </c>
      <c r="S255" s="684" t="s">
        <v>151</v>
      </c>
      <c r="T255" s="684" t="s">
        <v>151</v>
      </c>
      <c r="U255" s="684" t="s">
        <v>151</v>
      </c>
      <c r="V255" s="684" t="s">
        <v>151</v>
      </c>
      <c r="W255" s="684" t="s">
        <v>151</v>
      </c>
      <c r="X255" s="684" t="s">
        <v>151</v>
      </c>
      <c r="Y255" s="684" t="s">
        <v>151</v>
      </c>
      <c r="Z255" s="684" t="s">
        <v>151</v>
      </c>
    </row>
    <row r="256" spans="1:26">
      <c r="A256" s="780" t="str">
        <f>A$4</f>
        <v>FC722 = 2</v>
      </c>
      <c r="B256" s="785" t="s">
        <v>151</v>
      </c>
      <c r="C256" s="684" t="s">
        <v>151</v>
      </c>
      <c r="D256" s="684" t="s">
        <v>151</v>
      </c>
      <c r="E256" s="684" t="s">
        <v>151</v>
      </c>
      <c r="F256" s="684" t="s">
        <v>151</v>
      </c>
      <c r="G256" s="684" t="s">
        <v>151</v>
      </c>
      <c r="H256" s="684" t="s">
        <v>151</v>
      </c>
      <c r="I256" s="684" t="s">
        <v>151</v>
      </c>
      <c r="J256" s="684" t="s">
        <v>151</v>
      </c>
      <c r="K256" s="684" t="s">
        <v>151</v>
      </c>
      <c r="L256" s="684" t="s">
        <v>151</v>
      </c>
      <c r="M256" s="684" t="s">
        <v>151</v>
      </c>
      <c r="N256" s="684" t="s">
        <v>151</v>
      </c>
      <c r="O256" s="684" t="s">
        <v>151</v>
      </c>
      <c r="P256" s="684" t="s">
        <v>151</v>
      </c>
      <c r="Q256" s="684" t="s">
        <v>151</v>
      </c>
      <c r="R256" s="684" t="s">
        <v>151</v>
      </c>
      <c r="S256" s="684" t="s">
        <v>151</v>
      </c>
      <c r="T256" s="684" t="s">
        <v>151</v>
      </c>
      <c r="U256" s="684" t="s">
        <v>151</v>
      </c>
      <c r="V256" s="684" t="s">
        <v>151</v>
      </c>
      <c r="W256" s="684" t="s">
        <v>151</v>
      </c>
      <c r="X256" s="684" t="s">
        <v>151</v>
      </c>
      <c r="Y256" s="684" t="s">
        <v>151</v>
      </c>
      <c r="Z256" s="684" t="s">
        <v>151</v>
      </c>
    </row>
    <row r="257" spans="1:26">
      <c r="A257" s="780" t="str">
        <f>A$5</f>
        <v>FC723 = 3</v>
      </c>
      <c r="B257" s="785" t="s">
        <v>151</v>
      </c>
      <c r="C257" s="684" t="s">
        <v>151</v>
      </c>
      <c r="D257" s="684" t="s">
        <v>151</v>
      </c>
      <c r="E257" s="684" t="s">
        <v>151</v>
      </c>
      <c r="F257" s="684" t="s">
        <v>151</v>
      </c>
      <c r="G257" s="684" t="s">
        <v>151</v>
      </c>
      <c r="H257" s="684" t="s">
        <v>151</v>
      </c>
      <c r="I257" s="684" t="s">
        <v>151</v>
      </c>
      <c r="J257" s="684" t="s">
        <v>151</v>
      </c>
      <c r="K257" s="684" t="s">
        <v>151</v>
      </c>
      <c r="L257" s="684" t="s">
        <v>151</v>
      </c>
      <c r="M257" s="684" t="s">
        <v>151</v>
      </c>
      <c r="N257" s="684" t="s">
        <v>151</v>
      </c>
      <c r="O257" s="684" t="s">
        <v>151</v>
      </c>
      <c r="P257" s="684" t="s">
        <v>151</v>
      </c>
      <c r="Q257" s="684" t="s">
        <v>151</v>
      </c>
      <c r="R257" s="684" t="s">
        <v>151</v>
      </c>
      <c r="S257" s="684" t="s">
        <v>151</v>
      </c>
      <c r="T257" s="684" t="s">
        <v>151</v>
      </c>
      <c r="U257" s="684" t="s">
        <v>151</v>
      </c>
      <c r="V257" s="684" t="s">
        <v>151</v>
      </c>
      <c r="W257" s="684" t="s">
        <v>151</v>
      </c>
      <c r="X257" s="684" t="s">
        <v>151</v>
      </c>
      <c r="Y257" s="684" t="s">
        <v>151</v>
      </c>
      <c r="Z257" s="684" t="s">
        <v>151</v>
      </c>
    </row>
    <row r="258" spans="1:26">
      <c r="A258" s="780" t="str">
        <f>A$6</f>
        <v>FC724 = 4</v>
      </c>
      <c r="B258" s="785" t="s">
        <v>151</v>
      </c>
      <c r="C258" s="684" t="s">
        <v>151</v>
      </c>
      <c r="D258" s="684" t="s">
        <v>151</v>
      </c>
      <c r="E258" s="684" t="s">
        <v>151</v>
      </c>
      <c r="F258" s="684" t="s">
        <v>151</v>
      </c>
      <c r="G258" s="684" t="s">
        <v>151</v>
      </c>
      <c r="H258" s="684" t="s">
        <v>151</v>
      </c>
      <c r="I258" s="684" t="s">
        <v>151</v>
      </c>
      <c r="J258" s="684" t="s">
        <v>151</v>
      </c>
      <c r="K258" s="684" t="s">
        <v>151</v>
      </c>
      <c r="L258" s="684" t="s">
        <v>151</v>
      </c>
      <c r="M258" s="684" t="s">
        <v>151</v>
      </c>
      <c r="N258" s="684" t="s">
        <v>151</v>
      </c>
      <c r="O258" s="684" t="s">
        <v>151</v>
      </c>
      <c r="P258" s="684" t="s">
        <v>151</v>
      </c>
      <c r="Q258" s="684" t="s">
        <v>151</v>
      </c>
      <c r="R258" s="684" t="s">
        <v>151</v>
      </c>
      <c r="S258" s="684" t="s">
        <v>151</v>
      </c>
      <c r="T258" s="684" t="s">
        <v>151</v>
      </c>
      <c r="U258" s="684" t="s">
        <v>151</v>
      </c>
      <c r="V258" s="684" t="s">
        <v>151</v>
      </c>
      <c r="W258" s="684" t="s">
        <v>151</v>
      </c>
      <c r="X258" s="684" t="s">
        <v>151</v>
      </c>
      <c r="Y258" s="684" t="s">
        <v>151</v>
      </c>
      <c r="Z258" s="684" t="s">
        <v>151</v>
      </c>
    </row>
    <row r="259" spans="1:26">
      <c r="A259" s="780" t="str">
        <f>A$7</f>
        <v>FC726 = 5</v>
      </c>
      <c r="B259" s="785" t="s">
        <v>151</v>
      </c>
      <c r="C259" s="684" t="s">
        <v>151</v>
      </c>
      <c r="D259" s="684" t="s">
        <v>151</v>
      </c>
      <c r="E259" s="684" t="s">
        <v>151</v>
      </c>
      <c r="F259" s="684" t="s">
        <v>151</v>
      </c>
      <c r="G259" s="684" t="s">
        <v>151</v>
      </c>
      <c r="H259" s="684" t="s">
        <v>151</v>
      </c>
      <c r="I259" s="684" t="s">
        <v>151</v>
      </c>
      <c r="J259" s="684" t="s">
        <v>151</v>
      </c>
      <c r="K259" s="684" t="s">
        <v>151</v>
      </c>
      <c r="L259" s="684" t="s">
        <v>151</v>
      </c>
      <c r="M259" s="684" t="s">
        <v>151</v>
      </c>
      <c r="N259" s="684" t="s">
        <v>151</v>
      </c>
      <c r="O259" s="684" t="s">
        <v>151</v>
      </c>
      <c r="P259" s="684" t="s">
        <v>151</v>
      </c>
      <c r="Q259" s="684" t="s">
        <v>151</v>
      </c>
      <c r="R259" s="684" t="s">
        <v>151</v>
      </c>
      <c r="S259" s="684" t="s">
        <v>151</v>
      </c>
      <c r="T259" s="684" t="s">
        <v>151</v>
      </c>
      <c r="U259" s="684" t="s">
        <v>151</v>
      </c>
      <c r="V259" s="684" t="s">
        <v>151</v>
      </c>
      <c r="W259" s="684" t="s">
        <v>151</v>
      </c>
      <c r="X259" s="684" t="s">
        <v>151</v>
      </c>
      <c r="Y259" s="684" t="s">
        <v>151</v>
      </c>
      <c r="Z259" s="684" t="s">
        <v>151</v>
      </c>
    </row>
    <row r="260" spans="1:26">
      <c r="A260" s="780" t="str">
        <f>A$8</f>
        <v>FT724 = 6</v>
      </c>
      <c r="B260" s="785" t="s">
        <v>151</v>
      </c>
      <c r="C260" s="684" t="s">
        <v>151</v>
      </c>
      <c r="D260" s="684" t="s">
        <v>151</v>
      </c>
      <c r="E260" s="684" t="s">
        <v>151</v>
      </c>
      <c r="F260" s="684" t="s">
        <v>151</v>
      </c>
      <c r="G260" s="684" t="s">
        <v>151</v>
      </c>
      <c r="H260" s="684" t="s">
        <v>151</v>
      </c>
      <c r="I260" s="684" t="s">
        <v>151</v>
      </c>
      <c r="J260" s="684" t="s">
        <v>151</v>
      </c>
      <c r="K260" s="684" t="s">
        <v>151</v>
      </c>
      <c r="L260" s="684" t="s">
        <v>151</v>
      </c>
      <c r="M260" s="684" t="s">
        <v>151</v>
      </c>
      <c r="N260" s="684" t="s">
        <v>151</v>
      </c>
      <c r="O260" s="684" t="s">
        <v>151</v>
      </c>
      <c r="P260" s="684" t="s">
        <v>151</v>
      </c>
      <c r="Q260" s="684" t="s">
        <v>151</v>
      </c>
      <c r="R260" s="684" t="s">
        <v>151</v>
      </c>
      <c r="S260" s="684" t="s">
        <v>151</v>
      </c>
      <c r="T260" s="684" t="s">
        <v>151</v>
      </c>
      <c r="U260" s="684" t="s">
        <v>151</v>
      </c>
      <c r="V260" s="684" t="s">
        <v>151</v>
      </c>
      <c r="W260" s="684" t="s">
        <v>151</v>
      </c>
      <c r="X260" s="684" t="s">
        <v>151</v>
      </c>
      <c r="Y260" s="684" t="s">
        <v>151</v>
      </c>
      <c r="Z260" s="684" t="s">
        <v>151</v>
      </c>
    </row>
    <row r="261" spans="1:26">
      <c r="A261" s="780" t="str">
        <f>A$9</f>
        <v>FC728 = 7</v>
      </c>
      <c r="B261" s="785"/>
      <c r="C261" s="684"/>
      <c r="D261" s="684"/>
      <c r="E261" s="684"/>
      <c r="F261" s="684"/>
      <c r="G261" s="684"/>
      <c r="H261" s="684"/>
      <c r="I261" s="684"/>
      <c r="J261" s="684"/>
      <c r="K261" s="684"/>
      <c r="L261" s="684"/>
      <c r="M261" s="684"/>
      <c r="N261" s="684"/>
      <c r="O261" s="684"/>
      <c r="P261" s="684"/>
      <c r="Q261" s="684"/>
      <c r="R261" s="684"/>
      <c r="S261" s="684"/>
      <c r="T261" s="684"/>
      <c r="U261" s="684"/>
      <c r="V261" s="684"/>
      <c r="W261" s="684"/>
      <c r="X261" s="684"/>
      <c r="Y261" s="684"/>
      <c r="Z261" s="684"/>
    </row>
    <row r="262" spans="1:26">
      <c r="A262" s="780" t="str">
        <f>A$10</f>
        <v>FG722 = 8</v>
      </c>
      <c r="B262" s="785"/>
      <c r="C262" s="684"/>
      <c r="D262" s="684"/>
      <c r="E262" s="684"/>
      <c r="F262" s="684"/>
      <c r="G262" s="684"/>
      <c r="H262" s="684"/>
      <c r="I262" s="684"/>
      <c r="J262" s="684"/>
      <c r="K262" s="684"/>
      <c r="L262" s="684"/>
      <c r="M262" s="684"/>
      <c r="N262" s="684"/>
      <c r="O262" s="684"/>
      <c r="P262" s="684"/>
      <c r="Q262" s="684"/>
      <c r="R262" s="684"/>
      <c r="S262" s="684"/>
      <c r="T262" s="684"/>
      <c r="U262" s="684"/>
      <c r="V262" s="684"/>
      <c r="W262" s="684"/>
      <c r="X262" s="684"/>
      <c r="Y262" s="684"/>
      <c r="Z262" s="684"/>
    </row>
    <row r="263" spans="1:26">
      <c r="A263" s="780" t="str">
        <f>A$11</f>
        <v>FT728= 9</v>
      </c>
      <c r="B263" s="772"/>
      <c r="C263" s="269"/>
      <c r="D263" s="684"/>
      <c r="E263" s="684"/>
      <c r="F263" s="684"/>
      <c r="G263" s="684"/>
      <c r="H263" s="684"/>
      <c r="I263" s="684"/>
      <c r="J263" s="684"/>
      <c r="K263" s="684"/>
      <c r="L263" s="684"/>
      <c r="M263" s="684"/>
      <c r="N263" s="684"/>
      <c r="O263" s="684"/>
      <c r="P263" s="684"/>
      <c r="Q263" s="684"/>
      <c r="R263" s="684"/>
      <c r="S263" s="684"/>
      <c r="T263" s="684"/>
      <c r="U263" s="684"/>
      <c r="V263" s="684"/>
      <c r="W263" s="684"/>
      <c r="X263" s="684"/>
      <c r="Y263" s="684"/>
      <c r="Z263" s="684"/>
    </row>
    <row r="264" spans="1:26">
      <c r="A264" s="780" t="str">
        <f>A$12</f>
        <v/>
      </c>
      <c r="B264" s="772"/>
      <c r="C264" s="269"/>
      <c r="D264" s="684"/>
      <c r="E264" s="684"/>
      <c r="F264" s="684"/>
      <c r="G264" s="684"/>
      <c r="H264" s="684"/>
      <c r="I264" s="684"/>
      <c r="J264" s="684"/>
      <c r="K264" s="684"/>
      <c r="L264" s="684"/>
      <c r="M264" s="684"/>
      <c r="N264" s="684"/>
      <c r="O264" s="684"/>
      <c r="P264" s="684"/>
      <c r="Q264" s="684"/>
      <c r="R264" s="684"/>
      <c r="S264" s="684"/>
      <c r="T264" s="684"/>
      <c r="U264" s="684"/>
      <c r="V264" s="684"/>
      <c r="W264" s="684"/>
      <c r="X264" s="684"/>
      <c r="Y264" s="684"/>
      <c r="Z264" s="684"/>
    </row>
    <row r="265" spans="1:26">
      <c r="A265" s="780" t="str">
        <f>A$13</f>
        <v/>
      </c>
      <c r="B265" s="772"/>
      <c r="C265" s="269"/>
      <c r="D265" s="684"/>
      <c r="E265" s="684"/>
      <c r="F265" s="684"/>
      <c r="G265" s="684"/>
      <c r="H265" s="684"/>
      <c r="I265" s="684"/>
      <c r="J265" s="684"/>
      <c r="K265" s="684"/>
      <c r="L265" s="684"/>
      <c r="M265" s="684"/>
      <c r="N265" s="684"/>
      <c r="O265" s="684"/>
      <c r="P265" s="684"/>
      <c r="Q265" s="684"/>
      <c r="R265" s="684"/>
      <c r="S265" s="684"/>
      <c r="T265" s="684"/>
      <c r="U265" s="684"/>
      <c r="V265" s="684"/>
      <c r="W265" s="684"/>
      <c r="X265" s="684"/>
      <c r="Y265" s="684"/>
      <c r="Z265" s="684"/>
    </row>
    <row r="266" spans="1:26">
      <c r="A266" s="780" t="str">
        <f>A$14</f>
        <v/>
      </c>
      <c r="B266" s="772"/>
      <c r="C266" s="269"/>
      <c r="D266" s="684"/>
      <c r="E266" s="684"/>
      <c r="F266" s="684"/>
      <c r="G266" s="684"/>
      <c r="H266" s="684"/>
      <c r="I266" s="684"/>
      <c r="J266" s="684"/>
      <c r="K266" s="684"/>
      <c r="L266" s="684"/>
      <c r="M266" s="684"/>
      <c r="N266" s="684"/>
      <c r="O266" s="684"/>
      <c r="P266" s="684"/>
      <c r="Q266" s="684"/>
      <c r="R266" s="684"/>
      <c r="S266" s="684"/>
      <c r="T266" s="684"/>
      <c r="U266" s="684"/>
      <c r="V266" s="684"/>
      <c r="W266" s="684"/>
      <c r="X266" s="684"/>
      <c r="Y266" s="684"/>
      <c r="Z266" s="684"/>
    </row>
    <row r="267" spans="1:26">
      <c r="A267" s="780" t="str">
        <f>A$15</f>
        <v/>
      </c>
      <c r="B267" s="772"/>
      <c r="C267" s="269"/>
      <c r="D267" s="684"/>
      <c r="E267" s="684"/>
      <c r="F267" s="684"/>
      <c r="G267" s="684"/>
      <c r="H267" s="684"/>
      <c r="I267" s="684"/>
      <c r="J267" s="684"/>
      <c r="K267" s="684"/>
      <c r="L267" s="684"/>
      <c r="M267" s="684"/>
      <c r="N267" s="684"/>
      <c r="O267" s="684"/>
      <c r="P267" s="684"/>
      <c r="Q267" s="684"/>
      <c r="R267" s="684"/>
      <c r="S267" s="684"/>
      <c r="T267" s="684"/>
      <c r="U267" s="684"/>
      <c r="V267" s="684"/>
      <c r="W267" s="684"/>
      <c r="X267" s="684"/>
      <c r="Y267" s="684"/>
      <c r="Z267" s="684"/>
    </row>
    <row r="268" spans="1:26">
      <c r="A268" s="780" t="str">
        <f>A$16</f>
        <v/>
      </c>
      <c r="B268" s="772"/>
      <c r="C268" s="269"/>
      <c r="D268" s="684"/>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row>
    <row r="269" spans="1:26">
      <c r="A269" s="780" t="str">
        <f>A$17</f>
        <v/>
      </c>
      <c r="B269" s="772"/>
      <c r="C269" s="269"/>
      <c r="D269" s="684"/>
      <c r="E269" s="684"/>
      <c r="F269" s="684"/>
      <c r="G269" s="684"/>
      <c r="H269" s="684"/>
      <c r="I269" s="684"/>
      <c r="J269" s="684"/>
      <c r="K269" s="684"/>
      <c r="L269" s="684"/>
      <c r="M269" s="684"/>
      <c r="N269" s="684"/>
      <c r="O269" s="684"/>
      <c r="P269" s="684"/>
      <c r="Q269" s="684"/>
      <c r="R269" s="684"/>
      <c r="S269" s="684"/>
      <c r="T269" s="684"/>
      <c r="U269" s="684"/>
      <c r="V269" s="684"/>
      <c r="W269" s="684"/>
      <c r="X269" s="684"/>
      <c r="Y269" s="684"/>
      <c r="Z269" s="684"/>
    </row>
    <row r="270" spans="1:26">
      <c r="A270" s="780" t="str">
        <f>A$18</f>
        <v/>
      </c>
      <c r="B270" s="772"/>
      <c r="C270" s="269"/>
      <c r="D270" s="684"/>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row>
    <row r="271" spans="1:26">
      <c r="A271" s="780" t="str">
        <f>A$19</f>
        <v/>
      </c>
      <c r="B271" s="772"/>
      <c r="C271" s="269"/>
      <c r="D271" s="684"/>
      <c r="E271" s="684"/>
      <c r="F271" s="684"/>
      <c r="G271" s="684"/>
      <c r="H271" s="684"/>
      <c r="I271" s="684"/>
      <c r="J271" s="684"/>
      <c r="K271" s="684"/>
      <c r="L271" s="684"/>
      <c r="M271" s="684"/>
      <c r="N271" s="684"/>
      <c r="O271" s="684"/>
      <c r="P271" s="684"/>
      <c r="Q271" s="684"/>
      <c r="R271" s="684"/>
      <c r="S271" s="684"/>
      <c r="T271" s="684"/>
      <c r="U271" s="684"/>
      <c r="V271" s="684"/>
      <c r="W271" s="684"/>
      <c r="X271" s="684"/>
      <c r="Y271" s="684"/>
      <c r="Z271" s="684"/>
    </row>
    <row r="272" spans="1:26">
      <c r="A272" s="780" t="str">
        <f>A$20</f>
        <v/>
      </c>
      <c r="B272" s="772"/>
      <c r="C272" s="269"/>
      <c r="D272" s="684"/>
      <c r="E272" s="684"/>
      <c r="F272" s="684"/>
      <c r="G272" s="684"/>
      <c r="H272" s="684"/>
      <c r="I272" s="684"/>
      <c r="J272" s="684"/>
      <c r="K272" s="684"/>
      <c r="L272" s="684"/>
      <c r="M272" s="684"/>
      <c r="N272" s="684"/>
      <c r="O272" s="684"/>
      <c r="P272" s="684"/>
      <c r="Q272" s="684"/>
      <c r="R272" s="684"/>
      <c r="S272" s="684"/>
      <c r="T272" s="684"/>
      <c r="U272" s="684"/>
      <c r="V272" s="684"/>
      <c r="W272" s="684"/>
      <c r="X272" s="684"/>
      <c r="Y272" s="684"/>
      <c r="Z272" s="684"/>
    </row>
    <row r="274" spans="1:26">
      <c r="A274" s="771"/>
      <c r="B274" s="776" t="str">
        <f>B$1</f>
        <v>Variants</v>
      </c>
      <c r="C274" s="777"/>
      <c r="D274" s="777"/>
      <c r="E274" s="777"/>
      <c r="F274" s="777"/>
      <c r="G274" s="777"/>
      <c r="H274" s="777"/>
      <c r="I274" s="777"/>
      <c r="J274" s="777"/>
      <c r="K274" s="777"/>
      <c r="L274" s="777"/>
      <c r="M274" s="777"/>
      <c r="N274" s="777"/>
      <c r="O274" s="777"/>
      <c r="P274" s="777"/>
      <c r="Q274" s="777"/>
      <c r="R274" s="777"/>
      <c r="S274" s="777"/>
      <c r="T274" s="777"/>
      <c r="U274" s="777"/>
      <c r="V274" s="777"/>
      <c r="W274" s="777"/>
      <c r="X274" s="777"/>
      <c r="Y274" s="777"/>
      <c r="Z274" s="777"/>
    </row>
    <row r="275" spans="1:26">
      <c r="A275" s="773" t="s">
        <v>163</v>
      </c>
      <c r="B275" s="778">
        <f>B$2</f>
        <v>1</v>
      </c>
      <c r="C275" s="779">
        <f>C$2</f>
        <v>2</v>
      </c>
      <c r="D275" s="779">
        <f t="shared" ref="D275:Z275" si="12">D$2</f>
        <v>3</v>
      </c>
      <c r="E275" s="779">
        <f t="shared" si="12"/>
        <v>4</v>
      </c>
      <c r="F275" s="779">
        <f t="shared" si="12"/>
        <v>5</v>
      </c>
      <c r="G275" s="779">
        <f t="shared" si="12"/>
        <v>6</v>
      </c>
      <c r="H275" s="779">
        <f t="shared" si="12"/>
        <v>7</v>
      </c>
      <c r="I275" s="779">
        <f t="shared" si="12"/>
        <v>8</v>
      </c>
      <c r="J275" s="779">
        <f t="shared" si="12"/>
        <v>9</v>
      </c>
      <c r="K275" s="779">
        <f t="shared" si="12"/>
        <v>10</v>
      </c>
      <c r="L275" s="779">
        <f t="shared" si="12"/>
        <v>11</v>
      </c>
      <c r="M275" s="779">
        <f t="shared" si="12"/>
        <v>12</v>
      </c>
      <c r="N275" s="779">
        <f t="shared" si="12"/>
        <v>13</v>
      </c>
      <c r="O275" s="779">
        <f t="shared" si="12"/>
        <v>14</v>
      </c>
      <c r="P275" s="779">
        <f t="shared" si="12"/>
        <v>15</v>
      </c>
      <c r="Q275" s="779">
        <f t="shared" si="12"/>
        <v>16</v>
      </c>
      <c r="R275" s="779">
        <f t="shared" si="12"/>
        <v>17</v>
      </c>
      <c r="S275" s="779">
        <f t="shared" si="12"/>
        <v>18</v>
      </c>
      <c r="T275" s="779">
        <f t="shared" si="12"/>
        <v>19</v>
      </c>
      <c r="U275" s="779">
        <f t="shared" si="12"/>
        <v>20</v>
      </c>
      <c r="V275" s="779">
        <f t="shared" si="12"/>
        <v>21</v>
      </c>
      <c r="W275" s="779">
        <f t="shared" si="12"/>
        <v>22</v>
      </c>
      <c r="X275" s="779">
        <f t="shared" si="12"/>
        <v>23</v>
      </c>
      <c r="Y275" s="779">
        <f t="shared" si="12"/>
        <v>24</v>
      </c>
      <c r="Z275" s="779">
        <f t="shared" si="12"/>
        <v>25</v>
      </c>
    </row>
    <row r="276" spans="1:26">
      <c r="A276" s="780" t="str">
        <f>A$3</f>
        <v>FC721 = 1</v>
      </c>
      <c r="B276" s="784" t="s">
        <v>151</v>
      </c>
      <c r="C276" s="783" t="s">
        <v>151</v>
      </c>
      <c r="D276" s="783" t="s">
        <v>151</v>
      </c>
      <c r="E276" s="783" t="s">
        <v>151</v>
      </c>
      <c r="F276" s="783" t="s">
        <v>151</v>
      </c>
      <c r="G276" s="783" t="s">
        <v>151</v>
      </c>
      <c r="H276" s="783" t="s">
        <v>151</v>
      </c>
      <c r="I276" s="783" t="s">
        <v>151</v>
      </c>
      <c r="J276" s="783" t="s">
        <v>151</v>
      </c>
      <c r="K276" s="783" t="s">
        <v>151</v>
      </c>
      <c r="L276" s="684" t="s">
        <v>151</v>
      </c>
      <c r="M276" s="684" t="s">
        <v>151</v>
      </c>
      <c r="N276" s="684" t="s">
        <v>151</v>
      </c>
      <c r="O276" s="684" t="s">
        <v>151</v>
      </c>
      <c r="P276" s="684" t="s">
        <v>151</v>
      </c>
      <c r="Q276" s="684" t="s">
        <v>151</v>
      </c>
      <c r="R276" s="684" t="s">
        <v>151</v>
      </c>
      <c r="S276" s="684" t="s">
        <v>151</v>
      </c>
      <c r="T276" s="684" t="s">
        <v>151</v>
      </c>
      <c r="U276" s="684" t="s">
        <v>151</v>
      </c>
      <c r="V276" s="684" t="s">
        <v>151</v>
      </c>
      <c r="W276" s="684" t="s">
        <v>151</v>
      </c>
      <c r="X276" s="684" t="s">
        <v>151</v>
      </c>
      <c r="Y276" s="684" t="s">
        <v>151</v>
      </c>
      <c r="Z276" s="684" t="s">
        <v>151</v>
      </c>
    </row>
    <row r="277" spans="1:26">
      <c r="A277" s="780" t="str">
        <f>A$4</f>
        <v>FC722 = 2</v>
      </c>
      <c r="B277" s="785" t="s">
        <v>151</v>
      </c>
      <c r="C277" s="684" t="s">
        <v>151</v>
      </c>
      <c r="D277" s="684" t="s">
        <v>151</v>
      </c>
      <c r="E277" s="684" t="s">
        <v>151</v>
      </c>
      <c r="F277" s="684" t="s">
        <v>299</v>
      </c>
      <c r="G277" s="684" t="s">
        <v>299</v>
      </c>
      <c r="H277" s="684" t="s">
        <v>299</v>
      </c>
      <c r="I277" s="684" t="s">
        <v>299</v>
      </c>
      <c r="J277" s="684" t="s">
        <v>299</v>
      </c>
      <c r="K277" s="684" t="s">
        <v>299</v>
      </c>
      <c r="L277" s="684" t="s">
        <v>151</v>
      </c>
      <c r="M277" s="684" t="s">
        <v>151</v>
      </c>
      <c r="N277" s="684" t="s">
        <v>299</v>
      </c>
      <c r="O277" s="684" t="s">
        <v>299</v>
      </c>
      <c r="P277" s="684" t="s">
        <v>151</v>
      </c>
      <c r="Q277" s="684" t="s">
        <v>151</v>
      </c>
      <c r="R277" s="684" t="s">
        <v>151</v>
      </c>
      <c r="S277" s="684" t="s">
        <v>151</v>
      </c>
      <c r="T277" s="684" t="s">
        <v>151</v>
      </c>
      <c r="U277" s="684" t="s">
        <v>151</v>
      </c>
      <c r="V277" s="684" t="s">
        <v>151</v>
      </c>
      <c r="W277" s="684" t="s">
        <v>151</v>
      </c>
      <c r="X277" s="684" t="s">
        <v>151</v>
      </c>
      <c r="Y277" s="684" t="s">
        <v>151</v>
      </c>
      <c r="Z277" s="684" t="s">
        <v>151</v>
      </c>
    </row>
    <row r="278" spans="1:26">
      <c r="A278" s="780" t="str">
        <f>A$5</f>
        <v>FC723 = 3</v>
      </c>
      <c r="B278" s="785" t="s">
        <v>151</v>
      </c>
      <c r="C278" s="684" t="s">
        <v>151</v>
      </c>
      <c r="D278" s="684" t="s">
        <v>151</v>
      </c>
      <c r="E278" s="684" t="s">
        <v>151</v>
      </c>
      <c r="F278" s="684" t="s">
        <v>151</v>
      </c>
      <c r="G278" s="684" t="s">
        <v>151</v>
      </c>
      <c r="H278" s="684" t="s">
        <v>151</v>
      </c>
      <c r="I278" s="684" t="s">
        <v>151</v>
      </c>
      <c r="J278" s="684" t="s">
        <v>151</v>
      </c>
      <c r="K278" s="684" t="s">
        <v>151</v>
      </c>
      <c r="L278" s="684" t="s">
        <v>151</v>
      </c>
      <c r="M278" s="684" t="s">
        <v>151</v>
      </c>
      <c r="N278" s="684" t="s">
        <v>151</v>
      </c>
      <c r="O278" s="684" t="s">
        <v>151</v>
      </c>
      <c r="P278" s="684" t="s">
        <v>151</v>
      </c>
      <c r="Q278" s="684" t="s">
        <v>151</v>
      </c>
      <c r="R278" s="684" t="s">
        <v>151</v>
      </c>
      <c r="S278" s="684" t="s">
        <v>151</v>
      </c>
      <c r="T278" s="684" t="s">
        <v>151</v>
      </c>
      <c r="U278" s="684" t="s">
        <v>151</v>
      </c>
      <c r="V278" s="684" t="s">
        <v>151</v>
      </c>
      <c r="W278" s="684" t="s">
        <v>151</v>
      </c>
      <c r="X278" s="684" t="s">
        <v>151</v>
      </c>
      <c r="Y278" s="684" t="s">
        <v>151</v>
      </c>
      <c r="Z278" s="684" t="s">
        <v>151</v>
      </c>
    </row>
    <row r="279" spans="1:26">
      <c r="A279" s="780" t="str">
        <f>A$6</f>
        <v>FC724 = 4</v>
      </c>
      <c r="B279" s="785" t="s">
        <v>299</v>
      </c>
      <c r="C279" s="684" t="s">
        <v>299</v>
      </c>
      <c r="D279" s="684" t="s">
        <v>299</v>
      </c>
      <c r="E279" s="684" t="s">
        <v>299</v>
      </c>
      <c r="F279" s="684" t="s">
        <v>299</v>
      </c>
      <c r="G279" s="684" t="s">
        <v>299</v>
      </c>
      <c r="H279" s="684" t="s">
        <v>299</v>
      </c>
      <c r="I279" s="684" t="s">
        <v>299</v>
      </c>
      <c r="J279" s="684" t="s">
        <v>151</v>
      </c>
      <c r="K279" s="684" t="s">
        <v>151</v>
      </c>
      <c r="L279" s="684" t="s">
        <v>151</v>
      </c>
      <c r="M279" s="684" t="s">
        <v>151</v>
      </c>
      <c r="N279" s="684" t="s">
        <v>151</v>
      </c>
      <c r="O279" s="684" t="s">
        <v>151</v>
      </c>
      <c r="P279" s="684" t="s">
        <v>151</v>
      </c>
      <c r="Q279" s="684" t="s">
        <v>151</v>
      </c>
      <c r="R279" s="684" t="s">
        <v>151</v>
      </c>
      <c r="S279" s="684" t="s">
        <v>151</v>
      </c>
      <c r="T279" s="684" t="s">
        <v>151</v>
      </c>
      <c r="U279" s="684" t="s">
        <v>151</v>
      </c>
      <c r="V279" s="684" t="s">
        <v>151</v>
      </c>
      <c r="W279" s="684" t="s">
        <v>151</v>
      </c>
      <c r="X279" s="684" t="s">
        <v>151</v>
      </c>
      <c r="Y279" s="684" t="s">
        <v>151</v>
      </c>
      <c r="Z279" s="684" t="s">
        <v>151</v>
      </c>
    </row>
    <row r="280" spans="1:26">
      <c r="A280" s="780" t="str">
        <f>A$7</f>
        <v>FC726 = 5</v>
      </c>
      <c r="B280" s="785" t="s">
        <v>151</v>
      </c>
      <c r="C280" s="684" t="s">
        <v>151</v>
      </c>
      <c r="D280" s="684" t="s">
        <v>151</v>
      </c>
      <c r="E280" s="684" t="s">
        <v>151</v>
      </c>
      <c r="F280" s="684" t="s">
        <v>151</v>
      </c>
      <c r="G280" s="684" t="s">
        <v>151</v>
      </c>
      <c r="H280" s="684" t="s">
        <v>151</v>
      </c>
      <c r="I280" s="684" t="s">
        <v>151</v>
      </c>
      <c r="J280" s="684" t="s">
        <v>151</v>
      </c>
      <c r="K280" s="684" t="s">
        <v>151</v>
      </c>
      <c r="L280" s="684" t="s">
        <v>151</v>
      </c>
      <c r="M280" s="684" t="s">
        <v>151</v>
      </c>
      <c r="N280" s="684" t="s">
        <v>151</v>
      </c>
      <c r="O280" s="684" t="s">
        <v>151</v>
      </c>
      <c r="P280" s="684" t="s">
        <v>151</v>
      </c>
      <c r="Q280" s="684" t="s">
        <v>151</v>
      </c>
      <c r="R280" s="684" t="s">
        <v>151</v>
      </c>
      <c r="S280" s="684" t="s">
        <v>151</v>
      </c>
      <c r="T280" s="684" t="s">
        <v>151</v>
      </c>
      <c r="U280" s="684" t="s">
        <v>151</v>
      </c>
      <c r="V280" s="684" t="s">
        <v>151</v>
      </c>
      <c r="W280" s="684" t="s">
        <v>151</v>
      </c>
      <c r="X280" s="684" t="s">
        <v>151</v>
      </c>
      <c r="Y280" s="684" t="s">
        <v>151</v>
      </c>
      <c r="Z280" s="684" t="s">
        <v>151</v>
      </c>
    </row>
    <row r="281" spans="1:26">
      <c r="A281" s="780" t="str">
        <f>A$8</f>
        <v>FT724 = 6</v>
      </c>
      <c r="B281" s="785" t="s">
        <v>151</v>
      </c>
      <c r="C281" s="684" t="s">
        <v>151</v>
      </c>
      <c r="D281" s="684" t="s">
        <v>151</v>
      </c>
      <c r="E281" s="684" t="s">
        <v>151</v>
      </c>
      <c r="F281" s="684" t="s">
        <v>151</v>
      </c>
      <c r="G281" s="684" t="s">
        <v>151</v>
      </c>
      <c r="H281" s="684" t="s">
        <v>151</v>
      </c>
      <c r="I281" s="684" t="s">
        <v>151</v>
      </c>
      <c r="J281" s="684" t="s">
        <v>151</v>
      </c>
      <c r="K281" s="684" t="s">
        <v>151</v>
      </c>
      <c r="L281" s="684" t="s">
        <v>151</v>
      </c>
      <c r="M281" s="684" t="s">
        <v>151</v>
      </c>
      <c r="N281" s="684" t="s">
        <v>151</v>
      </c>
      <c r="O281" s="684" t="s">
        <v>151</v>
      </c>
      <c r="P281" s="684" t="s">
        <v>151</v>
      </c>
      <c r="Q281" s="684" t="s">
        <v>151</v>
      </c>
      <c r="R281" s="684" t="s">
        <v>151</v>
      </c>
      <c r="S281" s="684" t="s">
        <v>151</v>
      </c>
      <c r="T281" s="684" t="s">
        <v>151</v>
      </c>
      <c r="U281" s="684" t="s">
        <v>151</v>
      </c>
      <c r="V281" s="684" t="s">
        <v>151</v>
      </c>
      <c r="W281" s="684" t="s">
        <v>151</v>
      </c>
      <c r="X281" s="684" t="s">
        <v>151</v>
      </c>
      <c r="Y281" s="684" t="s">
        <v>151</v>
      </c>
      <c r="Z281" s="684" t="s">
        <v>151</v>
      </c>
    </row>
    <row r="282" spans="1:26">
      <c r="A282" s="780" t="str">
        <f>A$9</f>
        <v>FC728 = 7</v>
      </c>
      <c r="B282" s="785"/>
      <c r="C282" s="684"/>
      <c r="D282" s="684"/>
      <c r="E282" s="684"/>
      <c r="F282" s="684"/>
      <c r="G282" s="684"/>
      <c r="H282" s="684"/>
      <c r="I282" s="684"/>
      <c r="J282" s="684"/>
      <c r="K282" s="684"/>
      <c r="L282" s="684"/>
      <c r="M282" s="684"/>
      <c r="N282" s="684"/>
      <c r="O282" s="684"/>
      <c r="P282" s="684"/>
      <c r="Q282" s="684"/>
      <c r="R282" s="684"/>
      <c r="S282" s="684"/>
      <c r="T282" s="684"/>
      <c r="U282" s="684"/>
      <c r="V282" s="684"/>
      <c r="W282" s="684"/>
      <c r="X282" s="684"/>
      <c r="Y282" s="684"/>
      <c r="Z282" s="684"/>
    </row>
    <row r="283" spans="1:26">
      <c r="A283" s="780" t="str">
        <f>A$10</f>
        <v>FG722 = 8</v>
      </c>
      <c r="B283" s="785"/>
      <c r="C283" s="684"/>
      <c r="D283" s="684"/>
      <c r="E283" s="684"/>
      <c r="F283" s="684"/>
      <c r="G283" s="684"/>
      <c r="H283" s="684"/>
      <c r="I283" s="684"/>
      <c r="J283" s="684"/>
      <c r="K283" s="684"/>
      <c r="L283" s="684"/>
      <c r="M283" s="684"/>
      <c r="N283" s="684"/>
      <c r="O283" s="684"/>
      <c r="P283" s="684"/>
      <c r="Q283" s="684"/>
      <c r="R283" s="684"/>
      <c r="S283" s="684"/>
      <c r="T283" s="684"/>
      <c r="U283" s="684"/>
      <c r="V283" s="684"/>
      <c r="W283" s="684"/>
      <c r="X283" s="684"/>
      <c r="Y283" s="684"/>
      <c r="Z283" s="684"/>
    </row>
    <row r="284" spans="1:26">
      <c r="A284" s="780" t="str">
        <f>A$11</f>
        <v>FT728= 9</v>
      </c>
      <c r="B284" s="772"/>
      <c r="C284" s="269"/>
      <c r="D284" s="684"/>
      <c r="E284" s="684"/>
      <c r="F284" s="684"/>
      <c r="G284" s="684"/>
      <c r="H284" s="684"/>
      <c r="I284" s="684"/>
      <c r="J284" s="684"/>
      <c r="K284" s="684"/>
      <c r="L284" s="684"/>
      <c r="M284" s="684"/>
      <c r="N284" s="684"/>
      <c r="O284" s="684"/>
      <c r="P284" s="684"/>
      <c r="Q284" s="684"/>
      <c r="R284" s="684"/>
      <c r="S284" s="684"/>
      <c r="T284" s="684"/>
      <c r="U284" s="684"/>
      <c r="V284" s="684"/>
      <c r="W284" s="684"/>
      <c r="X284" s="684"/>
      <c r="Y284" s="684"/>
      <c r="Z284" s="684"/>
    </row>
    <row r="285" spans="1:26">
      <c r="A285" s="780" t="str">
        <f>A$12</f>
        <v/>
      </c>
      <c r="B285" s="772"/>
      <c r="C285" s="269"/>
      <c r="D285" s="684"/>
      <c r="E285" s="684"/>
      <c r="F285" s="684"/>
      <c r="G285" s="684"/>
      <c r="H285" s="684"/>
      <c r="I285" s="684"/>
      <c r="J285" s="684"/>
      <c r="K285" s="684"/>
      <c r="L285" s="684"/>
      <c r="M285" s="684"/>
      <c r="N285" s="684"/>
      <c r="O285" s="684"/>
      <c r="P285" s="684"/>
      <c r="Q285" s="684"/>
      <c r="R285" s="684"/>
      <c r="S285" s="684"/>
      <c r="T285" s="684"/>
      <c r="U285" s="684"/>
      <c r="V285" s="684"/>
      <c r="W285" s="684"/>
      <c r="X285" s="684"/>
      <c r="Y285" s="684"/>
      <c r="Z285" s="684"/>
    </row>
    <row r="286" spans="1:26">
      <c r="A286" s="780" t="str">
        <f>A$13</f>
        <v/>
      </c>
      <c r="B286" s="772"/>
      <c r="C286" s="269"/>
      <c r="D286" s="684"/>
      <c r="E286" s="684"/>
      <c r="F286" s="684"/>
      <c r="G286" s="684"/>
      <c r="H286" s="684"/>
      <c r="I286" s="684"/>
      <c r="J286" s="684"/>
      <c r="K286" s="684"/>
      <c r="L286" s="684"/>
      <c r="M286" s="684"/>
      <c r="N286" s="684"/>
      <c r="O286" s="684"/>
      <c r="P286" s="684"/>
      <c r="Q286" s="684"/>
      <c r="R286" s="684"/>
      <c r="S286" s="684"/>
      <c r="T286" s="684"/>
      <c r="U286" s="684"/>
      <c r="V286" s="684"/>
      <c r="W286" s="684"/>
      <c r="X286" s="684"/>
      <c r="Y286" s="684"/>
      <c r="Z286" s="684"/>
    </row>
    <row r="287" spans="1:26">
      <c r="A287" s="780" t="str">
        <f>A$14</f>
        <v/>
      </c>
      <c r="B287" s="772"/>
      <c r="C287" s="269"/>
      <c r="D287" s="684"/>
      <c r="E287" s="684"/>
      <c r="F287" s="684"/>
      <c r="G287" s="684"/>
      <c r="H287" s="684"/>
      <c r="I287" s="684"/>
      <c r="J287" s="684"/>
      <c r="K287" s="684"/>
      <c r="L287" s="684"/>
      <c r="M287" s="684"/>
      <c r="N287" s="684"/>
      <c r="O287" s="684"/>
      <c r="P287" s="684"/>
      <c r="Q287" s="684"/>
      <c r="R287" s="684"/>
      <c r="S287" s="684"/>
      <c r="T287" s="684"/>
      <c r="U287" s="684"/>
      <c r="V287" s="684"/>
      <c r="W287" s="684"/>
      <c r="X287" s="684"/>
      <c r="Y287" s="684"/>
      <c r="Z287" s="684"/>
    </row>
    <row r="288" spans="1:26">
      <c r="A288" s="780" t="str">
        <f>A$15</f>
        <v/>
      </c>
      <c r="B288" s="772"/>
      <c r="C288" s="269"/>
      <c r="D288" s="684"/>
      <c r="E288" s="684"/>
      <c r="F288" s="684"/>
      <c r="G288" s="684"/>
      <c r="H288" s="684"/>
      <c r="I288" s="684"/>
      <c r="J288" s="684"/>
      <c r="K288" s="684"/>
      <c r="L288" s="684"/>
      <c r="M288" s="684"/>
      <c r="N288" s="684"/>
      <c r="O288" s="684"/>
      <c r="P288" s="684"/>
      <c r="Q288" s="684"/>
      <c r="R288" s="684"/>
      <c r="S288" s="684"/>
      <c r="T288" s="684"/>
      <c r="U288" s="684"/>
      <c r="V288" s="684"/>
      <c r="W288" s="684"/>
      <c r="X288" s="684"/>
      <c r="Y288" s="684"/>
      <c r="Z288" s="684"/>
    </row>
    <row r="289" spans="1:26">
      <c r="A289" s="780" t="str">
        <f>A$16</f>
        <v/>
      </c>
      <c r="B289" s="772"/>
      <c r="C289" s="269"/>
      <c r="D289" s="684"/>
      <c r="E289" s="684"/>
      <c r="F289" s="684"/>
      <c r="G289" s="684"/>
      <c r="H289" s="684"/>
      <c r="I289" s="684"/>
      <c r="J289" s="684"/>
      <c r="K289" s="684"/>
      <c r="L289" s="684"/>
      <c r="M289" s="684"/>
      <c r="N289" s="684"/>
      <c r="O289" s="684"/>
      <c r="P289" s="684"/>
      <c r="Q289" s="684"/>
      <c r="R289" s="684"/>
      <c r="S289" s="684"/>
      <c r="T289" s="684"/>
      <c r="U289" s="684"/>
      <c r="V289" s="684"/>
      <c r="W289" s="684"/>
      <c r="X289" s="684"/>
      <c r="Y289" s="684"/>
      <c r="Z289" s="684"/>
    </row>
    <row r="290" spans="1:26">
      <c r="A290" s="780" t="str">
        <f>A$17</f>
        <v/>
      </c>
      <c r="B290" s="772"/>
      <c r="C290" s="269"/>
      <c r="D290" s="684"/>
      <c r="E290" s="684"/>
      <c r="F290" s="684"/>
      <c r="G290" s="684"/>
      <c r="H290" s="684"/>
      <c r="I290" s="684"/>
      <c r="J290" s="684"/>
      <c r="K290" s="684"/>
      <c r="L290" s="684"/>
      <c r="M290" s="684"/>
      <c r="N290" s="684"/>
      <c r="O290" s="684"/>
      <c r="P290" s="684"/>
      <c r="Q290" s="684"/>
      <c r="R290" s="684"/>
      <c r="S290" s="684"/>
      <c r="T290" s="684"/>
      <c r="U290" s="684"/>
      <c r="V290" s="684"/>
      <c r="W290" s="684"/>
      <c r="X290" s="684"/>
      <c r="Y290" s="684"/>
      <c r="Z290" s="684"/>
    </row>
    <row r="291" spans="1:26">
      <c r="A291" s="780" t="str">
        <f>A$18</f>
        <v/>
      </c>
      <c r="B291" s="772"/>
      <c r="C291" s="269"/>
      <c r="D291" s="684"/>
      <c r="E291" s="684"/>
      <c r="F291" s="684"/>
      <c r="G291" s="684"/>
      <c r="H291" s="684"/>
      <c r="I291" s="684"/>
      <c r="J291" s="684"/>
      <c r="K291" s="684"/>
      <c r="L291" s="684"/>
      <c r="M291" s="684"/>
      <c r="N291" s="684"/>
      <c r="O291" s="684"/>
      <c r="P291" s="684"/>
      <c r="Q291" s="684"/>
      <c r="R291" s="684"/>
      <c r="S291" s="684"/>
      <c r="T291" s="684"/>
      <c r="U291" s="684"/>
      <c r="V291" s="684"/>
      <c r="W291" s="684"/>
      <c r="X291" s="684"/>
      <c r="Y291" s="684"/>
      <c r="Z291" s="684"/>
    </row>
    <row r="292" spans="1:26">
      <c r="A292" s="780" t="str">
        <f>A$19</f>
        <v/>
      </c>
      <c r="B292" s="772"/>
      <c r="C292" s="269"/>
      <c r="D292" s="684"/>
      <c r="E292" s="684"/>
      <c r="F292" s="684"/>
      <c r="G292" s="684"/>
      <c r="H292" s="684"/>
      <c r="I292" s="684"/>
      <c r="J292" s="684"/>
      <c r="K292" s="684"/>
      <c r="L292" s="684"/>
      <c r="M292" s="684"/>
      <c r="N292" s="684"/>
      <c r="O292" s="684"/>
      <c r="P292" s="684"/>
      <c r="Q292" s="684"/>
      <c r="R292" s="684"/>
      <c r="S292" s="684"/>
      <c r="T292" s="684"/>
      <c r="U292" s="684"/>
      <c r="V292" s="684"/>
      <c r="W292" s="684"/>
      <c r="X292" s="684"/>
      <c r="Y292" s="684"/>
      <c r="Z292" s="684"/>
    </row>
    <row r="293" spans="1:26">
      <c r="A293" s="780" t="str">
        <f>A$20</f>
        <v/>
      </c>
      <c r="B293" s="772"/>
      <c r="C293" s="269"/>
      <c r="D293" s="684"/>
      <c r="E293" s="684"/>
      <c r="F293" s="684"/>
      <c r="G293" s="684"/>
      <c r="H293" s="684"/>
      <c r="I293" s="684"/>
      <c r="J293" s="684"/>
      <c r="K293" s="684"/>
      <c r="L293" s="684"/>
      <c r="M293" s="684"/>
      <c r="N293" s="684"/>
      <c r="O293" s="684"/>
      <c r="P293" s="684"/>
      <c r="Q293" s="684"/>
      <c r="R293" s="684"/>
      <c r="S293" s="684"/>
      <c r="T293" s="684"/>
      <c r="U293" s="684"/>
      <c r="V293" s="684"/>
      <c r="W293" s="684"/>
      <c r="X293" s="684"/>
      <c r="Y293" s="684"/>
      <c r="Z293" s="684"/>
    </row>
    <row r="295" spans="1:26">
      <c r="A295" s="771"/>
      <c r="B295" s="776" t="str">
        <f>B$1</f>
        <v>Variants</v>
      </c>
      <c r="C295" s="777"/>
      <c r="D295" s="777"/>
      <c r="E295" s="777"/>
      <c r="F295" s="777"/>
      <c r="G295" s="777"/>
      <c r="H295" s="777"/>
      <c r="I295" s="777"/>
      <c r="J295" s="777"/>
      <c r="K295" s="777"/>
      <c r="L295" s="777"/>
      <c r="M295" s="777"/>
      <c r="N295" s="777"/>
      <c r="O295" s="777"/>
      <c r="P295" s="777"/>
      <c r="Q295" s="777"/>
      <c r="R295" s="777"/>
      <c r="S295" s="777"/>
      <c r="T295" s="777"/>
      <c r="U295" s="777"/>
      <c r="V295" s="777"/>
      <c r="W295" s="777"/>
      <c r="X295" s="777"/>
      <c r="Y295" s="777"/>
      <c r="Z295" s="777"/>
    </row>
    <row r="296" spans="1:26">
      <c r="A296" s="773" t="s">
        <v>653</v>
      </c>
      <c r="B296" s="778">
        <f>B$2</f>
        <v>1</v>
      </c>
      <c r="C296" s="779">
        <f>C$2</f>
        <v>2</v>
      </c>
      <c r="D296" s="779">
        <f t="shared" ref="D296:Z296" si="13">D$2</f>
        <v>3</v>
      </c>
      <c r="E296" s="779">
        <f t="shared" si="13"/>
        <v>4</v>
      </c>
      <c r="F296" s="779">
        <f t="shared" si="13"/>
        <v>5</v>
      </c>
      <c r="G296" s="779">
        <f t="shared" si="13"/>
        <v>6</v>
      </c>
      <c r="H296" s="779">
        <f t="shared" si="13"/>
        <v>7</v>
      </c>
      <c r="I296" s="779">
        <f t="shared" si="13"/>
        <v>8</v>
      </c>
      <c r="J296" s="779">
        <f t="shared" si="13"/>
        <v>9</v>
      </c>
      <c r="K296" s="779">
        <f t="shared" si="13"/>
        <v>10</v>
      </c>
      <c r="L296" s="779">
        <f t="shared" si="13"/>
        <v>11</v>
      </c>
      <c r="M296" s="779">
        <f t="shared" si="13"/>
        <v>12</v>
      </c>
      <c r="N296" s="779">
        <f t="shared" si="13"/>
        <v>13</v>
      </c>
      <c r="O296" s="779">
        <f t="shared" si="13"/>
        <v>14</v>
      </c>
      <c r="P296" s="779">
        <f t="shared" si="13"/>
        <v>15</v>
      </c>
      <c r="Q296" s="779">
        <f t="shared" si="13"/>
        <v>16</v>
      </c>
      <c r="R296" s="779">
        <f t="shared" si="13"/>
        <v>17</v>
      </c>
      <c r="S296" s="779">
        <f t="shared" si="13"/>
        <v>18</v>
      </c>
      <c r="T296" s="779">
        <f t="shared" si="13"/>
        <v>19</v>
      </c>
      <c r="U296" s="779">
        <f t="shared" si="13"/>
        <v>20</v>
      </c>
      <c r="V296" s="779">
        <f t="shared" si="13"/>
        <v>21</v>
      </c>
      <c r="W296" s="779">
        <f t="shared" si="13"/>
        <v>22</v>
      </c>
      <c r="X296" s="779">
        <f t="shared" si="13"/>
        <v>23</v>
      </c>
      <c r="Y296" s="779">
        <f t="shared" si="13"/>
        <v>24</v>
      </c>
      <c r="Z296" s="779">
        <f t="shared" si="13"/>
        <v>25</v>
      </c>
    </row>
    <row r="297" spans="1:26">
      <c r="A297" s="780" t="str">
        <f>A$3</f>
        <v>FC721 = 1</v>
      </c>
      <c r="B297" s="784" t="s">
        <v>151</v>
      </c>
      <c r="C297" s="783" t="s">
        <v>151</v>
      </c>
      <c r="D297" s="783" t="s">
        <v>151</v>
      </c>
      <c r="E297" s="783" t="s">
        <v>151</v>
      </c>
      <c r="F297" s="783" t="s">
        <v>151</v>
      </c>
      <c r="G297" s="783" t="s">
        <v>151</v>
      </c>
      <c r="H297" s="783" t="s">
        <v>151</v>
      </c>
      <c r="I297" s="783" t="s">
        <v>151</v>
      </c>
      <c r="J297" s="783" t="s">
        <v>151</v>
      </c>
      <c r="K297" s="783" t="s">
        <v>151</v>
      </c>
      <c r="L297" s="684" t="s">
        <v>151</v>
      </c>
      <c r="M297" s="684" t="s">
        <v>151</v>
      </c>
      <c r="N297" s="684" t="s">
        <v>151</v>
      </c>
      <c r="O297" s="684" t="s">
        <v>151</v>
      </c>
      <c r="P297" s="684" t="s">
        <v>151</v>
      </c>
      <c r="Q297" s="684" t="s">
        <v>151</v>
      </c>
      <c r="R297" s="684" t="s">
        <v>151</v>
      </c>
      <c r="S297" s="684" t="s">
        <v>151</v>
      </c>
      <c r="T297" s="684" t="s">
        <v>151</v>
      </c>
      <c r="U297" s="684" t="s">
        <v>151</v>
      </c>
      <c r="V297" s="684" t="s">
        <v>151</v>
      </c>
      <c r="W297" s="684" t="s">
        <v>151</v>
      </c>
      <c r="X297" s="684" t="s">
        <v>151</v>
      </c>
      <c r="Y297" s="684" t="s">
        <v>151</v>
      </c>
      <c r="Z297" s="684" t="s">
        <v>151</v>
      </c>
    </row>
    <row r="298" spans="1:26">
      <c r="A298" s="780" t="str">
        <f>A$4</f>
        <v>FC722 = 2</v>
      </c>
      <c r="B298" s="785" t="s">
        <v>151</v>
      </c>
      <c r="C298" s="684" t="s">
        <v>151</v>
      </c>
      <c r="D298" s="684" t="s">
        <v>151</v>
      </c>
      <c r="E298" s="684" t="s">
        <v>151</v>
      </c>
      <c r="F298" s="684" t="s">
        <v>151</v>
      </c>
      <c r="G298" s="684" t="s">
        <v>151</v>
      </c>
      <c r="H298" s="684" t="s">
        <v>151</v>
      </c>
      <c r="I298" s="684" t="s">
        <v>151</v>
      </c>
      <c r="J298" s="684" t="s">
        <v>151</v>
      </c>
      <c r="K298" s="684" t="s">
        <v>151</v>
      </c>
      <c r="L298" s="684" t="s">
        <v>151</v>
      </c>
      <c r="M298" s="684" t="s">
        <v>151</v>
      </c>
      <c r="N298" s="684" t="s">
        <v>151</v>
      </c>
      <c r="O298" s="684" t="s">
        <v>151</v>
      </c>
      <c r="P298" s="684" t="s">
        <v>151</v>
      </c>
      <c r="Q298" s="684" t="s">
        <v>151</v>
      </c>
      <c r="R298" s="684" t="s">
        <v>151</v>
      </c>
      <c r="S298" s="684" t="s">
        <v>151</v>
      </c>
      <c r="T298" s="684" t="s">
        <v>151</v>
      </c>
      <c r="U298" s="684" t="s">
        <v>151</v>
      </c>
      <c r="V298" s="684" t="s">
        <v>151</v>
      </c>
      <c r="W298" s="684" t="s">
        <v>151</v>
      </c>
      <c r="X298" s="684" t="s">
        <v>151</v>
      </c>
      <c r="Y298" s="684" t="s">
        <v>151</v>
      </c>
      <c r="Z298" s="684" t="s">
        <v>151</v>
      </c>
    </row>
    <row r="299" spans="1:26">
      <c r="A299" s="780" t="str">
        <f>A$5</f>
        <v>FC723 = 3</v>
      </c>
      <c r="B299" s="785" t="s">
        <v>151</v>
      </c>
      <c r="C299" s="684" t="s">
        <v>151</v>
      </c>
      <c r="D299" s="684" t="s">
        <v>151</v>
      </c>
      <c r="E299" s="684" t="s">
        <v>151</v>
      </c>
      <c r="F299" s="684" t="s">
        <v>151</v>
      </c>
      <c r="G299" s="684" t="s">
        <v>151</v>
      </c>
      <c r="H299" s="684" t="s">
        <v>151</v>
      </c>
      <c r="I299" s="684" t="s">
        <v>151</v>
      </c>
      <c r="J299" s="684" t="s">
        <v>151</v>
      </c>
      <c r="K299" s="684" t="s">
        <v>151</v>
      </c>
      <c r="L299" s="684" t="s">
        <v>151</v>
      </c>
      <c r="M299" s="684" t="s">
        <v>151</v>
      </c>
      <c r="N299" s="684" t="s">
        <v>151</v>
      </c>
      <c r="O299" s="684" t="s">
        <v>151</v>
      </c>
      <c r="P299" s="684" t="s">
        <v>151</v>
      </c>
      <c r="Q299" s="684" t="s">
        <v>151</v>
      </c>
      <c r="R299" s="684" t="s">
        <v>151</v>
      </c>
      <c r="S299" s="684" t="s">
        <v>151</v>
      </c>
      <c r="T299" s="684" t="s">
        <v>151</v>
      </c>
      <c r="U299" s="684" t="s">
        <v>151</v>
      </c>
      <c r="V299" s="684" t="s">
        <v>151</v>
      </c>
      <c r="W299" s="684" t="s">
        <v>151</v>
      </c>
      <c r="X299" s="684" t="s">
        <v>151</v>
      </c>
      <c r="Y299" s="684" t="s">
        <v>151</v>
      </c>
      <c r="Z299" s="684" t="s">
        <v>151</v>
      </c>
    </row>
    <row r="300" spans="1:26">
      <c r="A300" s="780" t="str">
        <f>A$6</f>
        <v>FC724 = 4</v>
      </c>
      <c r="B300" s="785" t="s">
        <v>151</v>
      </c>
      <c r="C300" s="684" t="s">
        <v>151</v>
      </c>
      <c r="D300" s="684" t="s">
        <v>151</v>
      </c>
      <c r="E300" s="684" t="s">
        <v>151</v>
      </c>
      <c r="F300" s="684" t="s">
        <v>151</v>
      </c>
      <c r="G300" s="684" t="s">
        <v>151</v>
      </c>
      <c r="H300" s="684" t="s">
        <v>151</v>
      </c>
      <c r="I300" s="684" t="s">
        <v>151</v>
      </c>
      <c r="J300" s="684" t="s">
        <v>151</v>
      </c>
      <c r="K300" s="684" t="s">
        <v>151</v>
      </c>
      <c r="L300" s="684" t="s">
        <v>151</v>
      </c>
      <c r="M300" s="684" t="s">
        <v>151</v>
      </c>
      <c r="N300" s="684" t="s">
        <v>151</v>
      </c>
      <c r="O300" s="684" t="s">
        <v>151</v>
      </c>
      <c r="P300" s="684" t="s">
        <v>151</v>
      </c>
      <c r="Q300" s="684" t="s">
        <v>151</v>
      </c>
      <c r="R300" s="684" t="s">
        <v>151</v>
      </c>
      <c r="S300" s="684" t="s">
        <v>151</v>
      </c>
      <c r="T300" s="684" t="s">
        <v>151</v>
      </c>
      <c r="U300" s="684" t="s">
        <v>151</v>
      </c>
      <c r="V300" s="684" t="s">
        <v>151</v>
      </c>
      <c r="W300" s="684" t="s">
        <v>151</v>
      </c>
      <c r="X300" s="684" t="s">
        <v>151</v>
      </c>
      <c r="Y300" s="684" t="s">
        <v>151</v>
      </c>
      <c r="Z300" s="684" t="s">
        <v>151</v>
      </c>
    </row>
    <row r="301" spans="1:26">
      <c r="A301" s="780" t="str">
        <f>A$7</f>
        <v>FC726 = 5</v>
      </c>
      <c r="B301" s="785" t="s">
        <v>151</v>
      </c>
      <c r="C301" s="684" t="s">
        <v>151</v>
      </c>
      <c r="D301" s="684" t="s">
        <v>151</v>
      </c>
      <c r="E301" s="684" t="s">
        <v>151</v>
      </c>
      <c r="F301" s="684" t="s">
        <v>151</v>
      </c>
      <c r="G301" s="684" t="s">
        <v>151</v>
      </c>
      <c r="H301" s="684" t="s">
        <v>151</v>
      </c>
      <c r="I301" s="684" t="s">
        <v>151</v>
      </c>
      <c r="J301" s="684" t="s">
        <v>151</v>
      </c>
      <c r="K301" s="684" t="s">
        <v>151</v>
      </c>
      <c r="L301" s="684" t="s">
        <v>151</v>
      </c>
      <c r="M301" s="684" t="s">
        <v>151</v>
      </c>
      <c r="N301" s="684" t="s">
        <v>151</v>
      </c>
      <c r="O301" s="684" t="s">
        <v>151</v>
      </c>
      <c r="P301" s="684" t="s">
        <v>151</v>
      </c>
      <c r="Q301" s="684" t="s">
        <v>151</v>
      </c>
      <c r="R301" s="684" t="s">
        <v>151</v>
      </c>
      <c r="S301" s="684" t="s">
        <v>151</v>
      </c>
      <c r="T301" s="684" t="s">
        <v>151</v>
      </c>
      <c r="U301" s="684" t="s">
        <v>151</v>
      </c>
      <c r="V301" s="684" t="s">
        <v>151</v>
      </c>
      <c r="W301" s="684" t="s">
        <v>151</v>
      </c>
      <c r="X301" s="684" t="s">
        <v>151</v>
      </c>
      <c r="Y301" s="684" t="s">
        <v>151</v>
      </c>
      <c r="Z301" s="684" t="s">
        <v>151</v>
      </c>
    </row>
    <row r="302" spans="1:26">
      <c r="A302" s="780" t="str">
        <f>A$8</f>
        <v>FT724 = 6</v>
      </c>
      <c r="B302" s="785" t="s">
        <v>151</v>
      </c>
      <c r="C302" s="684" t="s">
        <v>151</v>
      </c>
      <c r="D302" s="684" t="s">
        <v>151</v>
      </c>
      <c r="E302" s="684" t="s">
        <v>151</v>
      </c>
      <c r="F302" s="684" t="s">
        <v>151</v>
      </c>
      <c r="G302" s="684" t="s">
        <v>151</v>
      </c>
      <c r="H302" s="684" t="s">
        <v>151</v>
      </c>
      <c r="I302" s="684" t="s">
        <v>151</v>
      </c>
      <c r="J302" s="684" t="s">
        <v>151</v>
      </c>
      <c r="K302" s="684" t="s">
        <v>151</v>
      </c>
      <c r="L302" s="684" t="s">
        <v>151</v>
      </c>
      <c r="M302" s="684" t="s">
        <v>151</v>
      </c>
      <c r="N302" s="684" t="s">
        <v>151</v>
      </c>
      <c r="O302" s="684" t="s">
        <v>151</v>
      </c>
      <c r="P302" s="684" t="s">
        <v>151</v>
      </c>
      <c r="Q302" s="684" t="s">
        <v>151</v>
      </c>
      <c r="R302" s="684" t="s">
        <v>151</v>
      </c>
      <c r="S302" s="684" t="s">
        <v>151</v>
      </c>
      <c r="T302" s="684" t="s">
        <v>151</v>
      </c>
      <c r="U302" s="684" t="s">
        <v>151</v>
      </c>
      <c r="V302" s="684" t="s">
        <v>151</v>
      </c>
      <c r="W302" s="684" t="s">
        <v>151</v>
      </c>
      <c r="X302" s="684" t="s">
        <v>151</v>
      </c>
      <c r="Y302" s="684" t="s">
        <v>151</v>
      </c>
      <c r="Z302" s="684" t="s">
        <v>151</v>
      </c>
    </row>
    <row r="303" spans="1:26">
      <c r="A303" s="780" t="str">
        <f>A$9</f>
        <v>FC728 = 7</v>
      </c>
      <c r="B303" s="785"/>
      <c r="C303" s="684"/>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c r="Z303" s="684"/>
    </row>
    <row r="304" spans="1:26">
      <c r="A304" s="780" t="str">
        <f>A$10</f>
        <v>FG722 = 8</v>
      </c>
      <c r="B304" s="785"/>
      <c r="C304" s="684"/>
      <c r="D304" s="684"/>
      <c r="E304" s="684"/>
      <c r="F304" s="684"/>
      <c r="G304" s="684"/>
      <c r="H304" s="684"/>
      <c r="I304" s="684"/>
      <c r="J304" s="684"/>
      <c r="K304" s="684"/>
      <c r="L304" s="684"/>
      <c r="M304" s="684"/>
      <c r="N304" s="684"/>
      <c r="O304" s="684"/>
      <c r="P304" s="684"/>
      <c r="Q304" s="684"/>
      <c r="R304" s="684"/>
      <c r="S304" s="684"/>
      <c r="T304" s="684"/>
      <c r="U304" s="684"/>
      <c r="V304" s="684"/>
      <c r="W304" s="684"/>
      <c r="X304" s="684"/>
      <c r="Y304" s="684"/>
      <c r="Z304" s="684"/>
    </row>
    <row r="305" spans="1:26">
      <c r="A305" s="780" t="str">
        <f>A$11</f>
        <v>FT728= 9</v>
      </c>
      <c r="B305" s="772"/>
      <c r="C305" s="269"/>
      <c r="D305" s="684"/>
      <c r="E305" s="684"/>
      <c r="F305" s="684"/>
      <c r="G305" s="684"/>
      <c r="H305" s="684"/>
      <c r="I305" s="684"/>
      <c r="J305" s="684"/>
      <c r="K305" s="684"/>
      <c r="L305" s="684"/>
      <c r="M305" s="684"/>
      <c r="N305" s="684"/>
      <c r="O305" s="684"/>
      <c r="P305" s="684"/>
      <c r="Q305" s="684"/>
      <c r="R305" s="684"/>
      <c r="S305" s="684"/>
      <c r="T305" s="684"/>
      <c r="U305" s="684"/>
      <c r="V305" s="684"/>
      <c r="W305" s="684"/>
      <c r="X305" s="684"/>
      <c r="Y305" s="684"/>
      <c r="Z305" s="684"/>
    </row>
    <row r="306" spans="1:26">
      <c r="A306" s="780" t="str">
        <f>A$12</f>
        <v/>
      </c>
      <c r="B306" s="772"/>
      <c r="C306" s="269"/>
      <c r="D306" s="684"/>
      <c r="E306" s="684"/>
      <c r="F306" s="684"/>
      <c r="G306" s="684"/>
      <c r="H306" s="684"/>
      <c r="I306" s="684"/>
      <c r="J306" s="684"/>
      <c r="K306" s="684"/>
      <c r="L306" s="684"/>
      <c r="M306" s="684"/>
      <c r="N306" s="684"/>
      <c r="O306" s="684"/>
      <c r="P306" s="684"/>
      <c r="Q306" s="684"/>
      <c r="R306" s="684"/>
      <c r="S306" s="684"/>
      <c r="T306" s="684"/>
      <c r="U306" s="684"/>
      <c r="V306" s="684"/>
      <c r="W306" s="684"/>
      <c r="X306" s="684"/>
      <c r="Y306" s="684"/>
      <c r="Z306" s="684"/>
    </row>
    <row r="307" spans="1:26">
      <c r="A307" s="780" t="str">
        <f>A$13</f>
        <v/>
      </c>
      <c r="B307" s="772"/>
      <c r="C307" s="269"/>
      <c r="D307" s="684"/>
      <c r="E307" s="684"/>
      <c r="F307" s="684"/>
      <c r="G307" s="684"/>
      <c r="H307" s="684"/>
      <c r="I307" s="684"/>
      <c r="J307" s="684"/>
      <c r="K307" s="684"/>
      <c r="L307" s="684"/>
      <c r="M307" s="684"/>
      <c r="N307" s="684"/>
      <c r="O307" s="684"/>
      <c r="P307" s="684"/>
      <c r="Q307" s="684"/>
      <c r="R307" s="684"/>
      <c r="S307" s="684"/>
      <c r="T307" s="684"/>
      <c r="U307" s="684"/>
      <c r="V307" s="684"/>
      <c r="W307" s="684"/>
      <c r="X307" s="684"/>
      <c r="Y307" s="684"/>
      <c r="Z307" s="684"/>
    </row>
    <row r="308" spans="1:26">
      <c r="A308" s="780" t="str">
        <f>A$14</f>
        <v/>
      </c>
      <c r="B308" s="772"/>
      <c r="C308" s="269"/>
      <c r="D308" s="684"/>
      <c r="E308" s="684"/>
      <c r="F308" s="684"/>
      <c r="G308" s="684"/>
      <c r="H308" s="684"/>
      <c r="I308" s="684"/>
      <c r="J308" s="684"/>
      <c r="K308" s="684"/>
      <c r="L308" s="684"/>
      <c r="M308" s="684"/>
      <c r="N308" s="684"/>
      <c r="O308" s="684"/>
      <c r="P308" s="684"/>
      <c r="Q308" s="684"/>
      <c r="R308" s="684"/>
      <c r="S308" s="684"/>
      <c r="T308" s="684"/>
      <c r="U308" s="684"/>
      <c r="V308" s="684"/>
      <c r="W308" s="684"/>
      <c r="X308" s="684"/>
      <c r="Y308" s="684"/>
      <c r="Z308" s="684"/>
    </row>
    <row r="309" spans="1:26">
      <c r="A309" s="780" t="str">
        <f>A$15</f>
        <v/>
      </c>
      <c r="B309" s="772"/>
      <c r="C309" s="269"/>
      <c r="D309" s="684"/>
      <c r="E309" s="684"/>
      <c r="F309" s="684"/>
      <c r="G309" s="684"/>
      <c r="H309" s="684"/>
      <c r="I309" s="684"/>
      <c r="J309" s="684"/>
      <c r="K309" s="684"/>
      <c r="L309" s="684"/>
      <c r="M309" s="684"/>
      <c r="N309" s="684"/>
      <c r="O309" s="684"/>
      <c r="P309" s="684"/>
      <c r="Q309" s="684"/>
      <c r="R309" s="684"/>
      <c r="S309" s="684"/>
      <c r="T309" s="684"/>
      <c r="U309" s="684"/>
      <c r="V309" s="684"/>
      <c r="W309" s="684"/>
      <c r="X309" s="684"/>
      <c r="Y309" s="684"/>
      <c r="Z309" s="684"/>
    </row>
    <row r="310" spans="1:26">
      <c r="A310" s="780" t="str">
        <f>A$16</f>
        <v/>
      </c>
      <c r="B310" s="772"/>
      <c r="C310" s="269"/>
      <c r="D310" s="684"/>
      <c r="E310" s="684"/>
      <c r="F310" s="684"/>
      <c r="G310" s="684"/>
      <c r="H310" s="684"/>
      <c r="I310" s="684"/>
      <c r="J310" s="684"/>
      <c r="K310" s="684"/>
      <c r="L310" s="684"/>
      <c r="M310" s="684"/>
      <c r="N310" s="684"/>
      <c r="O310" s="684"/>
      <c r="P310" s="684"/>
      <c r="Q310" s="684"/>
      <c r="R310" s="684"/>
      <c r="S310" s="684"/>
      <c r="T310" s="684"/>
      <c r="U310" s="684"/>
      <c r="V310" s="684"/>
      <c r="W310" s="684"/>
      <c r="X310" s="684"/>
      <c r="Y310" s="684"/>
      <c r="Z310" s="684"/>
    </row>
    <row r="311" spans="1:26">
      <c r="A311" s="780" t="str">
        <f>A$17</f>
        <v/>
      </c>
      <c r="B311" s="772"/>
      <c r="C311" s="269"/>
      <c r="D311" s="684"/>
      <c r="E311" s="684"/>
      <c r="F311" s="684"/>
      <c r="G311" s="684"/>
      <c r="H311" s="684"/>
      <c r="I311" s="684"/>
      <c r="J311" s="684"/>
      <c r="K311" s="684"/>
      <c r="L311" s="684"/>
      <c r="M311" s="684"/>
      <c r="N311" s="684"/>
      <c r="O311" s="684"/>
      <c r="P311" s="684"/>
      <c r="Q311" s="684"/>
      <c r="R311" s="684"/>
      <c r="S311" s="684"/>
      <c r="T311" s="684"/>
      <c r="U311" s="684"/>
      <c r="V311" s="684"/>
      <c r="W311" s="684"/>
      <c r="X311" s="684"/>
      <c r="Y311" s="684"/>
      <c r="Z311" s="684"/>
    </row>
    <row r="312" spans="1:26">
      <c r="A312" s="780" t="str">
        <f>A$18</f>
        <v/>
      </c>
      <c r="B312" s="772"/>
      <c r="C312" s="269"/>
      <c r="D312" s="684"/>
      <c r="E312" s="684"/>
      <c r="F312" s="684"/>
      <c r="G312" s="684"/>
      <c r="H312" s="684"/>
      <c r="I312" s="684"/>
      <c r="J312" s="684"/>
      <c r="K312" s="684"/>
      <c r="L312" s="684"/>
      <c r="M312" s="684"/>
      <c r="N312" s="684"/>
      <c r="O312" s="684"/>
      <c r="P312" s="684"/>
      <c r="Q312" s="684"/>
      <c r="R312" s="684"/>
      <c r="S312" s="684"/>
      <c r="T312" s="684"/>
      <c r="U312" s="684"/>
      <c r="V312" s="684"/>
      <c r="W312" s="684"/>
      <c r="X312" s="684"/>
      <c r="Y312" s="684"/>
      <c r="Z312" s="684"/>
    </row>
    <row r="313" spans="1:26">
      <c r="A313" s="780" t="str">
        <f>A$19</f>
        <v/>
      </c>
      <c r="B313" s="772"/>
      <c r="C313" s="269"/>
      <c r="D313" s="684"/>
      <c r="E313" s="684"/>
      <c r="F313" s="684"/>
      <c r="G313" s="684"/>
      <c r="H313" s="684"/>
      <c r="I313" s="684"/>
      <c r="J313" s="684"/>
      <c r="K313" s="684"/>
      <c r="L313" s="684"/>
      <c r="M313" s="684"/>
      <c r="N313" s="684"/>
      <c r="O313" s="684"/>
      <c r="P313" s="684"/>
      <c r="Q313" s="684"/>
      <c r="R313" s="684"/>
      <c r="S313" s="684"/>
      <c r="T313" s="684"/>
      <c r="U313" s="684"/>
      <c r="V313" s="684"/>
      <c r="W313" s="684"/>
      <c r="X313" s="684"/>
      <c r="Y313" s="684"/>
      <c r="Z313" s="684"/>
    </row>
    <row r="314" spans="1:26">
      <c r="A314" s="780" t="str">
        <f>A$20</f>
        <v/>
      </c>
      <c r="B314" s="772"/>
      <c r="C314" s="269"/>
      <c r="D314" s="684"/>
      <c r="E314" s="684"/>
      <c r="F314" s="684"/>
      <c r="G314" s="684"/>
      <c r="H314" s="684"/>
      <c r="I314" s="684"/>
      <c r="J314" s="684"/>
      <c r="K314" s="684"/>
      <c r="L314" s="684"/>
      <c r="M314" s="684"/>
      <c r="N314" s="684"/>
      <c r="O314" s="684"/>
      <c r="P314" s="684"/>
      <c r="Q314" s="684"/>
      <c r="R314" s="684"/>
      <c r="S314" s="684"/>
      <c r="T314" s="684"/>
      <c r="U314" s="684"/>
      <c r="V314" s="684"/>
      <c r="W314" s="684"/>
      <c r="X314" s="684"/>
      <c r="Y314" s="684"/>
      <c r="Z314" s="684"/>
    </row>
    <row r="316" spans="1:26">
      <c r="A316" s="771"/>
      <c r="B316" s="776" t="str">
        <f>B$1</f>
        <v>Variants</v>
      </c>
      <c r="C316" s="777"/>
      <c r="D316" s="777"/>
      <c r="E316" s="777"/>
      <c r="F316" s="777"/>
      <c r="G316" s="777"/>
      <c r="H316" s="777"/>
      <c r="I316" s="777"/>
      <c r="J316" s="777"/>
      <c r="K316" s="777"/>
      <c r="L316" s="777"/>
      <c r="M316" s="777"/>
      <c r="N316" s="777"/>
      <c r="O316" s="777"/>
      <c r="P316" s="777"/>
      <c r="Q316" s="777"/>
      <c r="R316" s="777"/>
      <c r="S316" s="777"/>
      <c r="T316" s="777"/>
      <c r="U316" s="777"/>
      <c r="V316" s="777"/>
      <c r="W316" s="777"/>
      <c r="X316" s="777"/>
      <c r="Y316" s="777"/>
      <c r="Z316" s="777"/>
    </row>
    <row r="317" spans="1:26">
      <c r="A317" s="773" t="s">
        <v>665</v>
      </c>
      <c r="B317" s="778">
        <f>B$2</f>
        <v>1</v>
      </c>
      <c r="C317" s="779">
        <f>C$2</f>
        <v>2</v>
      </c>
      <c r="D317" s="779">
        <f t="shared" ref="D317:Z317" si="14">D$2</f>
        <v>3</v>
      </c>
      <c r="E317" s="779">
        <f t="shared" si="14"/>
        <v>4</v>
      </c>
      <c r="F317" s="779">
        <f t="shared" si="14"/>
        <v>5</v>
      </c>
      <c r="G317" s="779">
        <f t="shared" si="14"/>
        <v>6</v>
      </c>
      <c r="H317" s="779">
        <f t="shared" si="14"/>
        <v>7</v>
      </c>
      <c r="I317" s="779">
        <f t="shared" si="14"/>
        <v>8</v>
      </c>
      <c r="J317" s="779">
        <f t="shared" si="14"/>
        <v>9</v>
      </c>
      <c r="K317" s="779">
        <f t="shared" si="14"/>
        <v>10</v>
      </c>
      <c r="L317" s="779">
        <f t="shared" si="14"/>
        <v>11</v>
      </c>
      <c r="M317" s="779">
        <f t="shared" si="14"/>
        <v>12</v>
      </c>
      <c r="N317" s="779">
        <f t="shared" si="14"/>
        <v>13</v>
      </c>
      <c r="O317" s="779">
        <f t="shared" si="14"/>
        <v>14</v>
      </c>
      <c r="P317" s="779">
        <f t="shared" si="14"/>
        <v>15</v>
      </c>
      <c r="Q317" s="779">
        <f t="shared" si="14"/>
        <v>16</v>
      </c>
      <c r="R317" s="779">
        <f t="shared" si="14"/>
        <v>17</v>
      </c>
      <c r="S317" s="779">
        <f t="shared" si="14"/>
        <v>18</v>
      </c>
      <c r="T317" s="779">
        <f t="shared" si="14"/>
        <v>19</v>
      </c>
      <c r="U317" s="779">
        <f t="shared" si="14"/>
        <v>20</v>
      </c>
      <c r="V317" s="779">
        <f t="shared" si="14"/>
        <v>21</v>
      </c>
      <c r="W317" s="779">
        <f t="shared" si="14"/>
        <v>22</v>
      </c>
      <c r="X317" s="779">
        <f t="shared" si="14"/>
        <v>23</v>
      </c>
      <c r="Y317" s="779">
        <f t="shared" si="14"/>
        <v>24</v>
      </c>
      <c r="Z317" s="779">
        <f t="shared" si="14"/>
        <v>25</v>
      </c>
    </row>
    <row r="318" spans="1:26">
      <c r="A318" s="780" t="str">
        <f>A$3</f>
        <v>FC721 = 1</v>
      </c>
      <c r="B318" s="781">
        <v>70</v>
      </c>
      <c r="C318" s="782">
        <v>70</v>
      </c>
      <c r="D318" s="782">
        <v>70</v>
      </c>
      <c r="E318" s="782">
        <v>0</v>
      </c>
      <c r="F318" s="782">
        <v>0</v>
      </c>
      <c r="G318" s="782">
        <v>0</v>
      </c>
      <c r="H318" s="782">
        <v>0</v>
      </c>
      <c r="I318" s="782">
        <v>0</v>
      </c>
      <c r="J318" s="782">
        <v>0</v>
      </c>
      <c r="K318" s="51">
        <v>0</v>
      </c>
      <c r="L318" s="51">
        <v>0</v>
      </c>
      <c r="M318" s="51">
        <v>0</v>
      </c>
      <c r="N318" s="51">
        <v>0</v>
      </c>
      <c r="O318" s="51">
        <v>0</v>
      </c>
      <c r="P318" s="51">
        <v>0</v>
      </c>
      <c r="Q318" s="684" t="s">
        <v>151</v>
      </c>
      <c r="R318" s="684" t="s">
        <v>151</v>
      </c>
      <c r="S318" s="684" t="s">
        <v>151</v>
      </c>
      <c r="T318" s="684" t="s">
        <v>151</v>
      </c>
      <c r="U318" s="684" t="s">
        <v>151</v>
      </c>
      <c r="V318" s="684" t="s">
        <v>151</v>
      </c>
      <c r="W318" s="684" t="s">
        <v>151</v>
      </c>
      <c r="X318" s="684" t="s">
        <v>151</v>
      </c>
      <c r="Y318" s="684" t="s">
        <v>151</v>
      </c>
      <c r="Z318" s="684" t="s">
        <v>151</v>
      </c>
    </row>
    <row r="319" spans="1:26">
      <c r="A319" s="780" t="str">
        <f>A$4</f>
        <v>FC722 = 2</v>
      </c>
      <c r="B319" s="772">
        <v>70</v>
      </c>
      <c r="C319" s="51">
        <v>70</v>
      </c>
      <c r="D319" s="51">
        <v>70</v>
      </c>
      <c r="E319" s="51">
        <v>70</v>
      </c>
      <c r="F319" s="51">
        <v>150</v>
      </c>
      <c r="G319" s="51">
        <v>150</v>
      </c>
      <c r="H319" s="51">
        <v>150</v>
      </c>
      <c r="I319" s="51">
        <v>150</v>
      </c>
      <c r="J319" s="51">
        <v>150</v>
      </c>
      <c r="K319" s="51">
        <v>150</v>
      </c>
      <c r="L319" s="51">
        <v>70</v>
      </c>
      <c r="M319" s="51">
        <v>70</v>
      </c>
      <c r="N319" s="51">
        <v>150</v>
      </c>
      <c r="O319" s="51">
        <v>150</v>
      </c>
      <c r="P319" s="684">
        <v>0</v>
      </c>
      <c r="Q319" s="684" t="s">
        <v>151</v>
      </c>
      <c r="R319" s="684" t="s">
        <v>151</v>
      </c>
      <c r="S319" s="684" t="s">
        <v>151</v>
      </c>
      <c r="T319" s="684" t="s">
        <v>151</v>
      </c>
      <c r="U319" s="684" t="s">
        <v>151</v>
      </c>
      <c r="V319" s="684" t="s">
        <v>151</v>
      </c>
      <c r="W319" s="684" t="s">
        <v>151</v>
      </c>
      <c r="X319" s="684" t="s">
        <v>151</v>
      </c>
      <c r="Y319" s="684" t="s">
        <v>151</v>
      </c>
      <c r="Z319" s="684" t="s">
        <v>151</v>
      </c>
    </row>
    <row r="320" spans="1:26">
      <c r="A320" s="780" t="str">
        <f>A$5</f>
        <v>FC723 = 3</v>
      </c>
      <c r="B320" s="772">
        <v>150</v>
      </c>
      <c r="C320" s="51">
        <v>150</v>
      </c>
      <c r="D320" s="51">
        <v>0</v>
      </c>
      <c r="E320" s="51">
        <v>0</v>
      </c>
      <c r="F320" s="51">
        <v>0</v>
      </c>
      <c r="G320" s="51">
        <v>0</v>
      </c>
      <c r="H320" s="51">
        <v>0</v>
      </c>
      <c r="I320" s="51">
        <v>0</v>
      </c>
      <c r="J320" s="51">
        <v>0</v>
      </c>
      <c r="K320" s="51">
        <v>0</v>
      </c>
      <c r="L320" s="51">
        <v>0</v>
      </c>
      <c r="M320" s="51">
        <v>0</v>
      </c>
      <c r="N320" s="51">
        <v>0</v>
      </c>
      <c r="O320" s="51">
        <v>0</v>
      </c>
      <c r="P320" s="684">
        <v>0</v>
      </c>
      <c r="Q320" s="684" t="s">
        <v>151</v>
      </c>
      <c r="R320" s="684" t="s">
        <v>151</v>
      </c>
      <c r="S320" s="684" t="s">
        <v>151</v>
      </c>
      <c r="T320" s="684" t="s">
        <v>151</v>
      </c>
      <c r="U320" s="684" t="s">
        <v>151</v>
      </c>
      <c r="V320" s="684" t="s">
        <v>151</v>
      </c>
      <c r="W320" s="684" t="s">
        <v>151</v>
      </c>
      <c r="X320" s="684" t="s">
        <v>151</v>
      </c>
      <c r="Y320" s="684" t="s">
        <v>151</v>
      </c>
      <c r="Z320" s="684" t="s">
        <v>151</v>
      </c>
    </row>
    <row r="321" spans="1:26">
      <c r="A321" s="780" t="str">
        <f>A$6</f>
        <v>FC724 = 4</v>
      </c>
      <c r="B321" s="772">
        <v>150</v>
      </c>
      <c r="C321" s="51">
        <v>150</v>
      </c>
      <c r="D321" s="51">
        <v>150</v>
      </c>
      <c r="E321" s="51">
        <v>150</v>
      </c>
      <c r="F321" s="51">
        <v>150</v>
      </c>
      <c r="G321" s="51">
        <v>150</v>
      </c>
      <c r="H321" s="51">
        <v>150</v>
      </c>
      <c r="I321" s="51">
        <v>150</v>
      </c>
      <c r="J321" s="51">
        <v>0</v>
      </c>
      <c r="K321" s="51">
        <v>0</v>
      </c>
      <c r="L321" s="51">
        <v>0</v>
      </c>
      <c r="M321" s="51">
        <v>0</v>
      </c>
      <c r="N321" s="51">
        <v>0</v>
      </c>
      <c r="O321" s="51">
        <v>0</v>
      </c>
      <c r="P321" s="684">
        <v>0</v>
      </c>
      <c r="Q321" s="684" t="s">
        <v>151</v>
      </c>
      <c r="R321" s="684" t="s">
        <v>151</v>
      </c>
      <c r="S321" s="684" t="s">
        <v>151</v>
      </c>
      <c r="T321" s="684" t="s">
        <v>151</v>
      </c>
      <c r="U321" s="684" t="s">
        <v>151</v>
      </c>
      <c r="V321" s="684" t="s">
        <v>151</v>
      </c>
      <c r="W321" s="684" t="s">
        <v>151</v>
      </c>
      <c r="X321" s="684" t="s">
        <v>151</v>
      </c>
      <c r="Y321" s="684" t="s">
        <v>151</v>
      </c>
      <c r="Z321" s="684" t="s">
        <v>151</v>
      </c>
    </row>
    <row r="322" spans="1:26">
      <c r="A322" s="780" t="str">
        <f>A$7</f>
        <v>FC726 = 5</v>
      </c>
      <c r="B322" s="772">
        <v>150</v>
      </c>
      <c r="C322" s="51">
        <v>150</v>
      </c>
      <c r="D322" s="51">
        <v>150</v>
      </c>
      <c r="E322" s="51">
        <v>150</v>
      </c>
      <c r="F322" s="51">
        <v>0</v>
      </c>
      <c r="G322" s="51">
        <v>0</v>
      </c>
      <c r="H322" s="51">
        <v>0</v>
      </c>
      <c r="I322" s="51">
        <v>0</v>
      </c>
      <c r="J322" s="51">
        <v>0</v>
      </c>
      <c r="K322" s="51">
        <v>0</v>
      </c>
      <c r="L322" s="51">
        <v>0</v>
      </c>
      <c r="M322" s="51">
        <v>0</v>
      </c>
      <c r="N322" s="51">
        <v>0</v>
      </c>
      <c r="O322" s="51">
        <v>0</v>
      </c>
      <c r="P322" s="684">
        <v>0</v>
      </c>
      <c r="Q322" s="684" t="s">
        <v>151</v>
      </c>
      <c r="R322" s="684" t="s">
        <v>151</v>
      </c>
      <c r="S322" s="684" t="s">
        <v>151</v>
      </c>
      <c r="T322" s="684" t="s">
        <v>151</v>
      </c>
      <c r="U322" s="684" t="s">
        <v>151</v>
      </c>
      <c r="V322" s="684" t="s">
        <v>151</v>
      </c>
      <c r="W322" s="684" t="s">
        <v>151</v>
      </c>
      <c r="X322" s="684" t="s">
        <v>151</v>
      </c>
      <c r="Y322" s="684" t="s">
        <v>151</v>
      </c>
      <c r="Z322" s="684" t="s">
        <v>151</v>
      </c>
    </row>
    <row r="323" spans="1:26">
      <c r="A323" s="780" t="str">
        <f>A$8</f>
        <v>FT724 = 6</v>
      </c>
      <c r="B323" s="772">
        <v>70</v>
      </c>
      <c r="C323" s="51">
        <v>70</v>
      </c>
      <c r="D323" s="684">
        <v>0</v>
      </c>
      <c r="E323" s="684">
        <v>0</v>
      </c>
      <c r="F323" s="684">
        <v>0</v>
      </c>
      <c r="G323" s="684">
        <v>0</v>
      </c>
      <c r="H323" s="684">
        <v>0</v>
      </c>
      <c r="I323" s="684">
        <v>0</v>
      </c>
      <c r="J323" s="684">
        <v>0</v>
      </c>
      <c r="K323" s="684">
        <v>0</v>
      </c>
      <c r="L323" s="684">
        <v>0</v>
      </c>
      <c r="M323" s="684">
        <v>0</v>
      </c>
      <c r="N323" s="684">
        <v>0</v>
      </c>
      <c r="O323" s="684">
        <v>0</v>
      </c>
      <c r="P323" s="684">
        <v>0</v>
      </c>
      <c r="Q323" s="684" t="s">
        <v>151</v>
      </c>
      <c r="R323" s="684" t="s">
        <v>151</v>
      </c>
      <c r="S323" s="684" t="s">
        <v>151</v>
      </c>
      <c r="T323" s="684" t="s">
        <v>151</v>
      </c>
      <c r="U323" s="684" t="s">
        <v>151</v>
      </c>
      <c r="V323" s="684" t="s">
        <v>151</v>
      </c>
      <c r="W323" s="684" t="s">
        <v>151</v>
      </c>
      <c r="X323" s="684" t="s">
        <v>151</v>
      </c>
      <c r="Y323" s="684" t="s">
        <v>151</v>
      </c>
      <c r="Z323" s="684" t="s">
        <v>151</v>
      </c>
    </row>
    <row r="324" spans="1:26">
      <c r="A324" s="780" t="str">
        <f>A$9</f>
        <v>FC728 = 7</v>
      </c>
      <c r="B324" s="785"/>
      <c r="C324" s="684"/>
      <c r="D324" s="684"/>
      <c r="E324" s="684"/>
      <c r="F324" s="684"/>
      <c r="G324" s="684"/>
      <c r="H324" s="684"/>
      <c r="I324" s="684"/>
      <c r="J324" s="684"/>
      <c r="K324" s="684"/>
      <c r="L324" s="684"/>
      <c r="M324" s="684"/>
      <c r="N324" s="684"/>
      <c r="O324" s="684"/>
      <c r="P324" s="684"/>
      <c r="Q324" s="684"/>
      <c r="R324" s="684"/>
      <c r="S324" s="684"/>
      <c r="T324" s="684"/>
      <c r="U324" s="684"/>
      <c r="V324" s="684"/>
      <c r="W324" s="684"/>
      <c r="X324" s="684"/>
      <c r="Y324" s="684"/>
      <c r="Z324" s="684"/>
    </row>
    <row r="325" spans="1:26">
      <c r="A325" s="780" t="str">
        <f>A$10</f>
        <v>FG722 = 8</v>
      </c>
      <c r="B325" s="772"/>
      <c r="C325" s="51"/>
      <c r="D325" s="51"/>
      <c r="E325" s="51"/>
      <c r="F325" s="51"/>
      <c r="G325" s="51"/>
      <c r="H325" s="51"/>
      <c r="I325" s="51"/>
      <c r="J325" s="51"/>
      <c r="K325" s="51"/>
      <c r="L325" s="51"/>
      <c r="M325" s="51"/>
      <c r="N325" s="51"/>
      <c r="O325" s="51"/>
      <c r="P325" s="51"/>
      <c r="Q325" s="51"/>
      <c r="R325" s="51"/>
      <c r="S325" s="684"/>
      <c r="T325" s="684"/>
      <c r="U325" s="684"/>
      <c r="V325" s="684"/>
      <c r="W325" s="684"/>
      <c r="X325" s="684"/>
      <c r="Y325" s="684"/>
      <c r="Z325" s="684"/>
    </row>
    <row r="326" spans="1:26">
      <c r="A326" s="780" t="str">
        <f>A$11</f>
        <v>FT728= 9</v>
      </c>
      <c r="B326" s="772"/>
      <c r="C326" s="51"/>
      <c r="D326" s="684"/>
      <c r="E326" s="684"/>
      <c r="F326" s="684"/>
      <c r="G326" s="684"/>
      <c r="H326" s="684"/>
      <c r="I326" s="684"/>
      <c r="J326" s="684"/>
      <c r="K326" s="684"/>
      <c r="L326" s="684"/>
      <c r="M326" s="684"/>
      <c r="N326" s="684"/>
      <c r="O326" s="684"/>
      <c r="P326" s="684"/>
      <c r="Q326" s="684"/>
      <c r="R326" s="684"/>
      <c r="S326" s="684"/>
      <c r="T326" s="684"/>
      <c r="U326" s="684"/>
      <c r="V326" s="684"/>
      <c r="W326" s="684"/>
      <c r="X326" s="684"/>
      <c r="Y326" s="684"/>
      <c r="Z326" s="684"/>
    </row>
    <row r="327" spans="1:26">
      <c r="A327" s="780" t="str">
        <f>A$12</f>
        <v/>
      </c>
      <c r="B327" s="772"/>
      <c r="C327" s="51"/>
      <c r="D327" s="684"/>
      <c r="E327" s="684"/>
      <c r="F327" s="684"/>
      <c r="G327" s="684"/>
      <c r="H327" s="684"/>
      <c r="I327" s="684"/>
      <c r="J327" s="684"/>
      <c r="K327" s="684"/>
      <c r="L327" s="684"/>
      <c r="M327" s="684"/>
      <c r="N327" s="684"/>
      <c r="O327" s="684"/>
      <c r="P327" s="684"/>
      <c r="Q327" s="684"/>
      <c r="R327" s="684"/>
      <c r="S327" s="684"/>
      <c r="T327" s="684"/>
      <c r="U327" s="684"/>
      <c r="V327" s="684"/>
      <c r="W327" s="684"/>
      <c r="X327" s="684"/>
      <c r="Y327" s="684"/>
      <c r="Z327" s="684"/>
    </row>
    <row r="328" spans="1:26">
      <c r="A328" s="780" t="str">
        <f>A$13</f>
        <v/>
      </c>
      <c r="B328" s="772"/>
      <c r="C328" s="51"/>
      <c r="D328" s="684"/>
      <c r="E328" s="684"/>
      <c r="F328" s="684"/>
      <c r="G328" s="684"/>
      <c r="H328" s="684"/>
      <c r="I328" s="684"/>
      <c r="J328" s="684"/>
      <c r="K328" s="684"/>
      <c r="L328" s="684"/>
      <c r="M328" s="684"/>
      <c r="N328" s="684"/>
      <c r="O328" s="684"/>
      <c r="P328" s="684"/>
      <c r="Q328" s="684"/>
      <c r="R328" s="684"/>
      <c r="S328" s="684"/>
      <c r="T328" s="684"/>
      <c r="U328" s="684"/>
      <c r="V328" s="684"/>
      <c r="W328" s="684"/>
      <c r="X328" s="684"/>
      <c r="Y328" s="684"/>
      <c r="Z328" s="684"/>
    </row>
    <row r="329" spans="1:26">
      <c r="A329" s="780" t="str">
        <f>A$14</f>
        <v/>
      </c>
      <c r="B329" s="772"/>
      <c r="C329" s="51"/>
      <c r="D329" s="684"/>
      <c r="E329" s="684"/>
      <c r="F329" s="684"/>
      <c r="G329" s="684"/>
      <c r="H329" s="684"/>
      <c r="I329" s="684"/>
      <c r="J329" s="684"/>
      <c r="K329" s="684"/>
      <c r="L329" s="684"/>
      <c r="M329" s="684"/>
      <c r="N329" s="684"/>
      <c r="O329" s="684"/>
      <c r="P329" s="684"/>
      <c r="Q329" s="684"/>
      <c r="R329" s="684"/>
      <c r="S329" s="684"/>
      <c r="T329" s="684"/>
      <c r="U329" s="684"/>
      <c r="V329" s="684"/>
      <c r="W329" s="684"/>
      <c r="X329" s="684"/>
      <c r="Y329" s="684"/>
      <c r="Z329" s="684"/>
    </row>
    <row r="330" spans="1:26">
      <c r="A330" s="780" t="str">
        <f>A$15</f>
        <v/>
      </c>
      <c r="B330" s="772"/>
      <c r="C330" s="51"/>
      <c r="D330" s="684"/>
      <c r="E330" s="684"/>
      <c r="F330" s="684"/>
      <c r="G330" s="684"/>
      <c r="H330" s="684"/>
      <c r="I330" s="684"/>
      <c r="J330" s="684"/>
      <c r="K330" s="684"/>
      <c r="L330" s="684"/>
      <c r="M330" s="684"/>
      <c r="N330" s="684"/>
      <c r="O330" s="684"/>
      <c r="P330" s="684"/>
      <c r="Q330" s="684"/>
      <c r="R330" s="684"/>
      <c r="S330" s="684"/>
      <c r="T330" s="684"/>
      <c r="U330" s="684"/>
      <c r="V330" s="684"/>
      <c r="W330" s="684"/>
      <c r="X330" s="684"/>
      <c r="Y330" s="684"/>
      <c r="Z330" s="684"/>
    </row>
    <row r="331" spans="1:26">
      <c r="A331" s="780" t="str">
        <f>A$16</f>
        <v/>
      </c>
      <c r="B331" s="772"/>
      <c r="C331" s="51"/>
      <c r="D331" s="684"/>
      <c r="E331" s="684"/>
      <c r="F331" s="684"/>
      <c r="G331" s="684"/>
      <c r="H331" s="684"/>
      <c r="I331" s="684"/>
      <c r="J331" s="684"/>
      <c r="K331" s="684"/>
      <c r="L331" s="684"/>
      <c r="M331" s="684"/>
      <c r="N331" s="684"/>
      <c r="O331" s="684"/>
      <c r="P331" s="684"/>
      <c r="Q331" s="684"/>
      <c r="R331" s="684"/>
      <c r="S331" s="684"/>
      <c r="T331" s="684"/>
      <c r="U331" s="684"/>
      <c r="V331" s="684"/>
      <c r="W331" s="684"/>
      <c r="X331" s="684"/>
      <c r="Y331" s="684"/>
      <c r="Z331" s="684"/>
    </row>
    <row r="332" spans="1:26">
      <c r="A332" s="780" t="str">
        <f>A$17</f>
        <v/>
      </c>
      <c r="B332" s="772"/>
      <c r="C332" s="51"/>
      <c r="D332" s="684"/>
      <c r="E332" s="684"/>
      <c r="F332" s="684"/>
      <c r="G332" s="684"/>
      <c r="H332" s="684"/>
      <c r="I332" s="684"/>
      <c r="J332" s="684"/>
      <c r="K332" s="684"/>
      <c r="L332" s="684"/>
      <c r="M332" s="684"/>
      <c r="N332" s="684"/>
      <c r="O332" s="684"/>
      <c r="P332" s="684"/>
      <c r="Q332" s="684"/>
      <c r="R332" s="684"/>
      <c r="S332" s="684"/>
      <c r="T332" s="684"/>
      <c r="U332" s="684"/>
      <c r="V332" s="684"/>
      <c r="W332" s="684"/>
      <c r="X332" s="684"/>
      <c r="Y332" s="684"/>
      <c r="Z332" s="684"/>
    </row>
    <row r="333" spans="1:26">
      <c r="A333" s="780" t="str">
        <f>A$18</f>
        <v/>
      </c>
      <c r="B333" s="772"/>
      <c r="C333" s="51"/>
      <c r="D333" s="684"/>
      <c r="E333" s="684"/>
      <c r="F333" s="684"/>
      <c r="G333" s="684"/>
      <c r="H333" s="684"/>
      <c r="I333" s="684"/>
      <c r="J333" s="684"/>
      <c r="K333" s="684"/>
      <c r="L333" s="684"/>
      <c r="M333" s="684"/>
      <c r="N333" s="684"/>
      <c r="O333" s="684"/>
      <c r="P333" s="684"/>
      <c r="Q333" s="684"/>
      <c r="R333" s="684"/>
      <c r="S333" s="684"/>
      <c r="T333" s="684"/>
      <c r="U333" s="684"/>
      <c r="V333" s="684"/>
      <c r="W333" s="684"/>
      <c r="X333" s="684"/>
      <c r="Y333" s="684"/>
      <c r="Z333" s="684"/>
    </row>
    <row r="334" spans="1:26">
      <c r="A334" s="780" t="str">
        <f>A$19</f>
        <v/>
      </c>
      <c r="B334" s="772"/>
      <c r="C334" s="51"/>
      <c r="D334" s="684"/>
      <c r="E334" s="684"/>
      <c r="F334" s="684"/>
      <c r="G334" s="684"/>
      <c r="H334" s="684"/>
      <c r="I334" s="684"/>
      <c r="J334" s="684"/>
      <c r="K334" s="684"/>
      <c r="L334" s="684"/>
      <c r="M334" s="684"/>
      <c r="N334" s="684"/>
      <c r="O334" s="684"/>
      <c r="P334" s="684"/>
      <c r="Q334" s="684"/>
      <c r="R334" s="684"/>
      <c r="S334" s="684"/>
      <c r="T334" s="684"/>
      <c r="U334" s="684"/>
      <c r="V334" s="684"/>
      <c r="W334" s="684"/>
      <c r="X334" s="684"/>
      <c r="Y334" s="684"/>
      <c r="Z334" s="684"/>
    </row>
    <row r="335" spans="1:26">
      <c r="A335" s="780" t="str">
        <f>A$20</f>
        <v/>
      </c>
      <c r="B335" s="772"/>
      <c r="C335" s="51"/>
      <c r="D335" s="684"/>
      <c r="E335" s="684"/>
      <c r="F335" s="684"/>
      <c r="G335" s="684"/>
      <c r="H335" s="684"/>
      <c r="I335" s="684"/>
      <c r="J335" s="684"/>
      <c r="K335" s="684"/>
      <c r="L335" s="684"/>
      <c r="M335" s="684"/>
      <c r="N335" s="684"/>
      <c r="O335" s="684"/>
      <c r="P335" s="684"/>
      <c r="Q335" s="684"/>
      <c r="R335" s="684"/>
      <c r="S335" s="684"/>
      <c r="T335" s="684"/>
      <c r="U335" s="684"/>
      <c r="V335" s="684"/>
      <c r="W335" s="684"/>
      <c r="X335" s="684"/>
      <c r="Y335" s="684"/>
      <c r="Z335" s="684"/>
    </row>
    <row r="337" spans="1:26">
      <c r="A337" s="771"/>
      <c r="B337" s="776" t="str">
        <f>B$1</f>
        <v>Variants</v>
      </c>
      <c r="C337" s="777"/>
      <c r="D337" s="777"/>
      <c r="E337" s="777"/>
      <c r="F337" s="777"/>
      <c r="G337" s="777"/>
      <c r="H337" s="777"/>
      <c r="I337" s="777"/>
      <c r="J337" s="777"/>
      <c r="K337" s="777"/>
      <c r="L337" s="777"/>
      <c r="M337" s="777"/>
      <c r="N337" s="777"/>
      <c r="O337" s="777"/>
      <c r="P337" s="777"/>
      <c r="Q337" s="777"/>
      <c r="R337" s="777"/>
      <c r="S337" s="777"/>
      <c r="T337" s="777"/>
      <c r="U337" s="777"/>
      <c r="V337" s="777"/>
      <c r="W337" s="777"/>
      <c r="X337" s="777"/>
      <c r="Y337" s="777"/>
      <c r="Z337" s="777"/>
    </row>
    <row r="338" spans="1:26">
      <c r="A338" s="773" t="s">
        <v>166</v>
      </c>
      <c r="B338" s="778">
        <f>B$2</f>
        <v>1</v>
      </c>
      <c r="C338" s="779">
        <f>C$2</f>
        <v>2</v>
      </c>
      <c r="D338" s="779">
        <f t="shared" ref="D338:Z338" si="15">D$2</f>
        <v>3</v>
      </c>
      <c r="E338" s="779">
        <f t="shared" si="15"/>
        <v>4</v>
      </c>
      <c r="F338" s="779">
        <f t="shared" si="15"/>
        <v>5</v>
      </c>
      <c r="G338" s="779">
        <f t="shared" si="15"/>
        <v>6</v>
      </c>
      <c r="H338" s="779">
        <f t="shared" si="15"/>
        <v>7</v>
      </c>
      <c r="I338" s="779">
        <f t="shared" si="15"/>
        <v>8</v>
      </c>
      <c r="J338" s="779">
        <f t="shared" si="15"/>
        <v>9</v>
      </c>
      <c r="K338" s="779">
        <f t="shared" si="15"/>
        <v>10</v>
      </c>
      <c r="L338" s="779">
        <f t="shared" si="15"/>
        <v>11</v>
      </c>
      <c r="M338" s="779">
        <f t="shared" si="15"/>
        <v>12</v>
      </c>
      <c r="N338" s="779">
        <f t="shared" si="15"/>
        <v>13</v>
      </c>
      <c r="O338" s="779">
        <f t="shared" si="15"/>
        <v>14</v>
      </c>
      <c r="P338" s="779">
        <f t="shared" si="15"/>
        <v>15</v>
      </c>
      <c r="Q338" s="779">
        <f t="shared" si="15"/>
        <v>16</v>
      </c>
      <c r="R338" s="779">
        <f t="shared" si="15"/>
        <v>17</v>
      </c>
      <c r="S338" s="779">
        <f t="shared" si="15"/>
        <v>18</v>
      </c>
      <c r="T338" s="779">
        <f t="shared" si="15"/>
        <v>19</v>
      </c>
      <c r="U338" s="779">
        <f t="shared" si="15"/>
        <v>20</v>
      </c>
      <c r="V338" s="779">
        <f t="shared" si="15"/>
        <v>21</v>
      </c>
      <c r="W338" s="779">
        <f t="shared" si="15"/>
        <v>22</v>
      </c>
      <c r="X338" s="779">
        <f t="shared" si="15"/>
        <v>23</v>
      </c>
      <c r="Y338" s="779">
        <f t="shared" si="15"/>
        <v>24</v>
      </c>
      <c r="Z338" s="779">
        <f t="shared" si="15"/>
        <v>25</v>
      </c>
    </row>
    <row r="339" spans="1:26">
      <c r="A339" s="780" t="str">
        <f>A$3</f>
        <v>FC721 = 1</v>
      </c>
      <c r="B339" s="781" t="s">
        <v>167</v>
      </c>
      <c r="C339" s="782" t="s">
        <v>167</v>
      </c>
      <c r="D339" s="782" t="s">
        <v>167</v>
      </c>
      <c r="E339" s="684" t="s">
        <v>151</v>
      </c>
      <c r="F339" s="684" t="s">
        <v>151</v>
      </c>
      <c r="G339" s="684" t="s">
        <v>151</v>
      </c>
      <c r="H339" s="684" t="s">
        <v>151</v>
      </c>
      <c r="I339" s="684" t="s">
        <v>151</v>
      </c>
      <c r="J339" s="684" t="s">
        <v>151</v>
      </c>
      <c r="K339" s="684" t="s">
        <v>151</v>
      </c>
      <c r="L339" s="684" t="s">
        <v>151</v>
      </c>
      <c r="M339" s="684" t="s">
        <v>151</v>
      </c>
      <c r="N339" s="684" t="s">
        <v>151</v>
      </c>
      <c r="O339" s="684" t="s">
        <v>151</v>
      </c>
      <c r="P339" s="684" t="s">
        <v>151</v>
      </c>
      <c r="Q339" s="684" t="s">
        <v>151</v>
      </c>
      <c r="R339" s="684" t="s">
        <v>151</v>
      </c>
      <c r="S339" s="684" t="s">
        <v>151</v>
      </c>
      <c r="T339" s="684" t="s">
        <v>151</v>
      </c>
      <c r="U339" s="684" t="s">
        <v>151</v>
      </c>
      <c r="V339" s="684" t="s">
        <v>151</v>
      </c>
      <c r="W339" s="684" t="s">
        <v>151</v>
      </c>
      <c r="X339" s="684" t="s">
        <v>151</v>
      </c>
      <c r="Y339" s="684" t="s">
        <v>151</v>
      </c>
      <c r="Z339" s="684" t="s">
        <v>151</v>
      </c>
    </row>
    <row r="340" spans="1:26">
      <c r="A340" s="780" t="str">
        <f>A$4</f>
        <v>FC722 = 2</v>
      </c>
      <c r="B340" s="772" t="s">
        <v>666</v>
      </c>
      <c r="C340" s="51" t="s">
        <v>666</v>
      </c>
      <c r="D340" s="51" t="s">
        <v>666</v>
      </c>
      <c r="E340" s="51" t="s">
        <v>666</v>
      </c>
      <c r="F340" s="51" t="s">
        <v>667</v>
      </c>
      <c r="G340" s="51" t="s">
        <v>667</v>
      </c>
      <c r="H340" s="51" t="s">
        <v>667</v>
      </c>
      <c r="I340" s="51" t="s">
        <v>667</v>
      </c>
      <c r="J340" s="51" t="s">
        <v>667</v>
      </c>
      <c r="K340" s="51" t="s">
        <v>667</v>
      </c>
      <c r="L340" s="51" t="s">
        <v>666</v>
      </c>
      <c r="M340" s="51" t="s">
        <v>666</v>
      </c>
      <c r="N340" s="51" t="s">
        <v>667</v>
      </c>
      <c r="O340" s="51" t="s">
        <v>667</v>
      </c>
      <c r="P340" s="684" t="s">
        <v>151</v>
      </c>
      <c r="Q340" s="684" t="s">
        <v>151</v>
      </c>
      <c r="R340" s="684" t="s">
        <v>151</v>
      </c>
      <c r="S340" s="684" t="s">
        <v>151</v>
      </c>
      <c r="T340" s="684" t="s">
        <v>151</v>
      </c>
      <c r="U340" s="684" t="s">
        <v>151</v>
      </c>
      <c r="V340" s="684" t="s">
        <v>151</v>
      </c>
      <c r="W340" s="684" t="s">
        <v>151</v>
      </c>
      <c r="X340" s="684" t="s">
        <v>151</v>
      </c>
      <c r="Y340" s="684" t="s">
        <v>151</v>
      </c>
      <c r="Z340" s="684" t="s">
        <v>151</v>
      </c>
    </row>
    <row r="341" spans="1:26">
      <c r="A341" s="780" t="str">
        <f>A$5</f>
        <v>FC723 = 3</v>
      </c>
      <c r="B341" s="772" t="s">
        <v>667</v>
      </c>
      <c r="C341" s="51" t="s">
        <v>667</v>
      </c>
      <c r="D341" s="51" t="s">
        <v>151</v>
      </c>
      <c r="E341" s="51" t="s">
        <v>151</v>
      </c>
      <c r="F341" s="51" t="s">
        <v>151</v>
      </c>
      <c r="G341" s="51" t="s">
        <v>151</v>
      </c>
      <c r="H341" s="51" t="s">
        <v>151</v>
      </c>
      <c r="I341" s="51" t="s">
        <v>151</v>
      </c>
      <c r="J341" s="51" t="s">
        <v>151</v>
      </c>
      <c r="K341" s="51" t="s">
        <v>151</v>
      </c>
      <c r="L341" s="51" t="s">
        <v>151</v>
      </c>
      <c r="M341" s="51" t="s">
        <v>151</v>
      </c>
      <c r="N341" s="51" t="s">
        <v>151</v>
      </c>
      <c r="O341" s="51" t="s">
        <v>151</v>
      </c>
      <c r="P341" s="684" t="s">
        <v>151</v>
      </c>
      <c r="Q341" s="684" t="s">
        <v>151</v>
      </c>
      <c r="R341" s="684" t="s">
        <v>151</v>
      </c>
      <c r="S341" s="684" t="s">
        <v>151</v>
      </c>
      <c r="T341" s="684" t="s">
        <v>151</v>
      </c>
      <c r="U341" s="684" t="s">
        <v>151</v>
      </c>
      <c r="V341" s="684" t="s">
        <v>151</v>
      </c>
      <c r="W341" s="684" t="s">
        <v>151</v>
      </c>
      <c r="X341" s="684" t="s">
        <v>151</v>
      </c>
      <c r="Y341" s="684" t="s">
        <v>151</v>
      </c>
      <c r="Z341" s="684" t="s">
        <v>151</v>
      </c>
    </row>
    <row r="342" spans="1:26">
      <c r="A342" s="780" t="str">
        <f>A$6</f>
        <v>FC724 = 4</v>
      </c>
      <c r="B342" s="772" t="s">
        <v>667</v>
      </c>
      <c r="C342" s="51" t="s">
        <v>667</v>
      </c>
      <c r="D342" s="51" t="s">
        <v>667</v>
      </c>
      <c r="E342" s="51" t="s">
        <v>667</v>
      </c>
      <c r="F342" s="51" t="s">
        <v>667</v>
      </c>
      <c r="G342" s="51" t="s">
        <v>667</v>
      </c>
      <c r="H342" s="51" t="s">
        <v>667</v>
      </c>
      <c r="I342" s="51" t="s">
        <v>667</v>
      </c>
      <c r="J342" s="51" t="s">
        <v>151</v>
      </c>
      <c r="K342" s="51" t="s">
        <v>151</v>
      </c>
      <c r="L342" s="51" t="s">
        <v>151</v>
      </c>
      <c r="M342" s="51" t="s">
        <v>151</v>
      </c>
      <c r="N342" s="51" t="s">
        <v>151</v>
      </c>
      <c r="O342" s="51" t="s">
        <v>151</v>
      </c>
      <c r="P342" s="684" t="s">
        <v>151</v>
      </c>
      <c r="Q342" s="684" t="s">
        <v>151</v>
      </c>
      <c r="R342" s="684" t="s">
        <v>151</v>
      </c>
      <c r="S342" s="684" t="s">
        <v>151</v>
      </c>
      <c r="T342" s="684" t="s">
        <v>151</v>
      </c>
      <c r="U342" s="684" t="s">
        <v>151</v>
      </c>
      <c r="V342" s="684" t="s">
        <v>151</v>
      </c>
      <c r="W342" s="684" t="s">
        <v>151</v>
      </c>
      <c r="X342" s="684" t="s">
        <v>151</v>
      </c>
      <c r="Y342" s="684" t="s">
        <v>151</v>
      </c>
      <c r="Z342" s="684" t="s">
        <v>151</v>
      </c>
    </row>
    <row r="343" spans="1:26">
      <c r="A343" s="780" t="str">
        <f>A$7</f>
        <v>FC726 = 5</v>
      </c>
      <c r="B343" s="772" t="s">
        <v>668</v>
      </c>
      <c r="C343" s="51" t="s">
        <v>668</v>
      </c>
      <c r="D343" s="51" t="s">
        <v>668</v>
      </c>
      <c r="E343" s="51" t="s">
        <v>668</v>
      </c>
      <c r="F343" s="51" t="s">
        <v>151</v>
      </c>
      <c r="G343" s="51" t="s">
        <v>151</v>
      </c>
      <c r="H343" s="51" t="s">
        <v>151</v>
      </c>
      <c r="I343" s="51" t="s">
        <v>151</v>
      </c>
      <c r="J343" s="51" t="s">
        <v>151</v>
      </c>
      <c r="K343" s="51" t="s">
        <v>151</v>
      </c>
      <c r="L343" s="51" t="s">
        <v>151</v>
      </c>
      <c r="M343" s="51" t="s">
        <v>151</v>
      </c>
      <c r="N343" s="51" t="s">
        <v>151</v>
      </c>
      <c r="O343" s="51" t="s">
        <v>151</v>
      </c>
      <c r="P343" s="684" t="s">
        <v>151</v>
      </c>
      <c r="Q343" s="684" t="s">
        <v>151</v>
      </c>
      <c r="R343" s="684" t="s">
        <v>151</v>
      </c>
      <c r="S343" s="684" t="s">
        <v>151</v>
      </c>
      <c r="T343" s="684" t="s">
        <v>151</v>
      </c>
      <c r="U343" s="684" t="s">
        <v>151</v>
      </c>
      <c r="V343" s="684" t="s">
        <v>151</v>
      </c>
      <c r="W343" s="684" t="s">
        <v>151</v>
      </c>
      <c r="X343" s="684" t="s">
        <v>151</v>
      </c>
      <c r="Y343" s="684" t="s">
        <v>151</v>
      </c>
      <c r="Z343" s="684" t="s">
        <v>151</v>
      </c>
    </row>
    <row r="344" spans="1:26">
      <c r="A344" s="780" t="str">
        <f>A$8</f>
        <v>FT724 = 6</v>
      </c>
      <c r="B344" s="772" t="s">
        <v>167</v>
      </c>
      <c r="C344" s="51" t="s">
        <v>167</v>
      </c>
      <c r="D344" s="684" t="s">
        <v>151</v>
      </c>
      <c r="E344" s="684" t="s">
        <v>151</v>
      </c>
      <c r="F344" s="684" t="s">
        <v>151</v>
      </c>
      <c r="G344" s="684" t="s">
        <v>151</v>
      </c>
      <c r="H344" s="684" t="s">
        <v>151</v>
      </c>
      <c r="I344" s="684" t="s">
        <v>151</v>
      </c>
      <c r="J344" s="684" t="s">
        <v>151</v>
      </c>
      <c r="K344" s="684" t="s">
        <v>151</v>
      </c>
      <c r="L344" s="684" t="s">
        <v>151</v>
      </c>
      <c r="M344" s="684" t="s">
        <v>151</v>
      </c>
      <c r="N344" s="684" t="s">
        <v>151</v>
      </c>
      <c r="O344" s="684" t="s">
        <v>151</v>
      </c>
      <c r="P344" s="684" t="s">
        <v>151</v>
      </c>
      <c r="Q344" s="684" t="s">
        <v>151</v>
      </c>
      <c r="R344" s="684" t="s">
        <v>151</v>
      </c>
      <c r="S344" s="684" t="s">
        <v>151</v>
      </c>
      <c r="T344" s="684" t="s">
        <v>151</v>
      </c>
      <c r="U344" s="684" t="s">
        <v>151</v>
      </c>
      <c r="V344" s="684" t="s">
        <v>151</v>
      </c>
      <c r="W344" s="684" t="s">
        <v>151</v>
      </c>
      <c r="X344" s="684" t="s">
        <v>151</v>
      </c>
      <c r="Y344" s="684" t="s">
        <v>151</v>
      </c>
      <c r="Z344" s="684" t="s">
        <v>151</v>
      </c>
    </row>
    <row r="345" spans="1:26">
      <c r="A345" s="780" t="str">
        <f>A$9</f>
        <v>FC728 = 7</v>
      </c>
      <c r="B345" s="772"/>
      <c r="C345" s="684"/>
      <c r="D345" s="684"/>
      <c r="E345" s="684"/>
      <c r="F345" s="684"/>
      <c r="G345" s="684"/>
      <c r="H345" s="684"/>
      <c r="I345" s="684"/>
      <c r="J345" s="684"/>
      <c r="K345" s="684"/>
      <c r="L345" s="684"/>
      <c r="M345" s="684"/>
      <c r="N345" s="684"/>
      <c r="O345" s="684"/>
      <c r="P345" s="684"/>
      <c r="Q345" s="684"/>
      <c r="R345" s="684"/>
      <c r="S345" s="684"/>
      <c r="T345" s="684"/>
      <c r="U345" s="684"/>
      <c r="V345" s="684"/>
      <c r="W345" s="684"/>
      <c r="X345" s="684"/>
      <c r="Y345" s="684"/>
      <c r="Z345" s="684"/>
    </row>
    <row r="346" spans="1:26">
      <c r="A346" s="780" t="str">
        <f>A$10</f>
        <v>FG722 = 8</v>
      </c>
      <c r="B346" s="772"/>
      <c r="C346" s="51"/>
      <c r="D346" s="684"/>
      <c r="E346" s="684"/>
      <c r="F346" s="684"/>
      <c r="G346" s="684"/>
      <c r="H346" s="684"/>
      <c r="I346" s="684"/>
      <c r="J346" s="684"/>
      <c r="K346" s="684"/>
      <c r="L346" s="684"/>
      <c r="M346" s="684"/>
      <c r="N346" s="684"/>
      <c r="O346" s="684"/>
      <c r="P346" s="684"/>
      <c r="Q346" s="684"/>
      <c r="R346" s="684"/>
      <c r="S346" s="684"/>
      <c r="T346" s="684"/>
      <c r="U346" s="684"/>
      <c r="V346" s="684"/>
      <c r="W346" s="684"/>
      <c r="X346" s="684"/>
      <c r="Y346" s="684"/>
      <c r="Z346" s="684"/>
    </row>
    <row r="347" spans="1:26">
      <c r="A347" s="780" t="str">
        <f>A$11</f>
        <v>FT728= 9</v>
      </c>
      <c r="B347" s="772"/>
      <c r="C347" s="51"/>
      <c r="D347" s="684"/>
      <c r="E347" s="684"/>
      <c r="F347" s="684"/>
      <c r="G347" s="684"/>
      <c r="H347" s="684"/>
      <c r="I347" s="684"/>
      <c r="J347" s="684"/>
      <c r="K347" s="684"/>
      <c r="L347" s="684"/>
      <c r="M347" s="684"/>
      <c r="N347" s="684"/>
      <c r="O347" s="684"/>
      <c r="P347" s="684"/>
      <c r="Q347" s="684"/>
      <c r="R347" s="684"/>
      <c r="S347" s="684"/>
      <c r="T347" s="684"/>
      <c r="U347" s="684"/>
      <c r="V347" s="684"/>
      <c r="W347" s="684"/>
      <c r="X347" s="684"/>
      <c r="Y347" s="684"/>
      <c r="Z347" s="684"/>
    </row>
    <row r="348" spans="1:26">
      <c r="A348" s="780" t="str">
        <f>A$12</f>
        <v/>
      </c>
      <c r="B348" s="772"/>
      <c r="C348" s="51"/>
      <c r="D348" s="684"/>
      <c r="E348" s="684"/>
      <c r="F348" s="684"/>
      <c r="G348" s="684"/>
      <c r="H348" s="684"/>
      <c r="I348" s="684"/>
      <c r="J348" s="684"/>
      <c r="K348" s="684"/>
      <c r="L348" s="684"/>
      <c r="M348" s="684"/>
      <c r="N348" s="684"/>
      <c r="O348" s="684"/>
      <c r="P348" s="684"/>
      <c r="Q348" s="684"/>
      <c r="R348" s="684"/>
      <c r="S348" s="684"/>
      <c r="T348" s="684"/>
      <c r="U348" s="684"/>
      <c r="V348" s="684"/>
      <c r="W348" s="684"/>
      <c r="X348" s="684"/>
      <c r="Y348" s="684"/>
      <c r="Z348" s="684"/>
    </row>
    <row r="349" spans="1:26">
      <c r="A349" s="780" t="str">
        <f>A$13</f>
        <v/>
      </c>
      <c r="B349" s="772"/>
      <c r="C349" s="51"/>
      <c r="D349" s="684"/>
      <c r="E349" s="684"/>
      <c r="F349" s="684"/>
      <c r="G349" s="684"/>
      <c r="H349" s="684"/>
      <c r="I349" s="684"/>
      <c r="J349" s="684"/>
      <c r="K349" s="684"/>
      <c r="L349" s="684"/>
      <c r="M349" s="684"/>
      <c r="N349" s="684"/>
      <c r="O349" s="684"/>
      <c r="P349" s="684"/>
      <c r="Q349" s="684"/>
      <c r="R349" s="684"/>
      <c r="S349" s="684"/>
      <c r="T349" s="684"/>
      <c r="U349" s="684"/>
      <c r="V349" s="684"/>
      <c r="W349" s="684"/>
      <c r="X349" s="684"/>
      <c r="Y349" s="684"/>
      <c r="Z349" s="684"/>
    </row>
    <row r="350" spans="1:26">
      <c r="A350" s="780" t="str">
        <f>A$14</f>
        <v/>
      </c>
      <c r="B350" s="772"/>
      <c r="C350" s="51"/>
      <c r="D350" s="684"/>
      <c r="E350" s="684"/>
      <c r="F350" s="684"/>
      <c r="G350" s="684"/>
      <c r="H350" s="684"/>
      <c r="I350" s="684"/>
      <c r="J350" s="684"/>
      <c r="K350" s="684"/>
      <c r="L350" s="684"/>
      <c r="M350" s="684"/>
      <c r="N350" s="684"/>
      <c r="O350" s="684"/>
      <c r="P350" s="684"/>
      <c r="Q350" s="684"/>
      <c r="R350" s="684"/>
      <c r="S350" s="684"/>
      <c r="T350" s="684"/>
      <c r="U350" s="684"/>
      <c r="V350" s="684"/>
      <c r="W350" s="684"/>
      <c r="X350" s="684"/>
      <c r="Y350" s="684"/>
      <c r="Z350" s="684"/>
    </row>
    <row r="351" spans="1:26">
      <c r="A351" s="780" t="str">
        <f>A$15</f>
        <v/>
      </c>
      <c r="B351" s="772"/>
      <c r="C351" s="51"/>
      <c r="D351" s="684"/>
      <c r="E351" s="684"/>
      <c r="F351" s="684"/>
      <c r="G351" s="684"/>
      <c r="H351" s="684"/>
      <c r="I351" s="684"/>
      <c r="J351" s="684"/>
      <c r="K351" s="684"/>
      <c r="L351" s="684"/>
      <c r="M351" s="684"/>
      <c r="N351" s="684"/>
      <c r="O351" s="684"/>
      <c r="P351" s="684"/>
      <c r="Q351" s="684"/>
      <c r="R351" s="684"/>
      <c r="S351" s="684"/>
      <c r="T351" s="684"/>
      <c r="U351" s="684"/>
      <c r="V351" s="684"/>
      <c r="W351" s="684"/>
      <c r="X351" s="684"/>
      <c r="Y351" s="684"/>
      <c r="Z351" s="684"/>
    </row>
    <row r="352" spans="1:26">
      <c r="A352" s="780" t="str">
        <f>A$16</f>
        <v/>
      </c>
      <c r="B352" s="772"/>
      <c r="C352" s="51"/>
      <c r="D352" s="684"/>
      <c r="E352" s="684"/>
      <c r="F352" s="684"/>
      <c r="G352" s="684"/>
      <c r="H352" s="684"/>
      <c r="I352" s="684"/>
      <c r="J352" s="684"/>
      <c r="K352" s="684"/>
      <c r="L352" s="684"/>
      <c r="M352" s="684"/>
      <c r="N352" s="684"/>
      <c r="O352" s="684"/>
      <c r="P352" s="684"/>
      <c r="Q352" s="684"/>
      <c r="R352" s="684"/>
      <c r="S352" s="684"/>
      <c r="T352" s="684"/>
      <c r="U352" s="684"/>
      <c r="V352" s="684"/>
      <c r="W352" s="684"/>
      <c r="X352" s="684"/>
      <c r="Y352" s="684"/>
      <c r="Z352" s="684"/>
    </row>
    <row r="353" spans="1:26">
      <c r="A353" s="780" t="str">
        <f>A$17</f>
        <v/>
      </c>
      <c r="B353" s="772"/>
      <c r="C353" s="51"/>
      <c r="D353" s="684"/>
      <c r="E353" s="684"/>
      <c r="F353" s="684"/>
      <c r="G353" s="684"/>
      <c r="H353" s="684"/>
      <c r="I353" s="684"/>
      <c r="J353" s="684"/>
      <c r="K353" s="684"/>
      <c r="L353" s="684"/>
      <c r="M353" s="684"/>
      <c r="N353" s="684"/>
      <c r="O353" s="684"/>
      <c r="P353" s="684"/>
      <c r="Q353" s="684"/>
      <c r="R353" s="684"/>
      <c r="S353" s="684"/>
      <c r="T353" s="684"/>
      <c r="U353" s="684"/>
      <c r="V353" s="684"/>
      <c r="W353" s="684"/>
      <c r="X353" s="684"/>
      <c r="Y353" s="684"/>
      <c r="Z353" s="684"/>
    </row>
    <row r="354" spans="1:26">
      <c r="A354" s="780" t="str">
        <f>A$18</f>
        <v/>
      </c>
      <c r="B354" s="772"/>
      <c r="C354" s="51"/>
      <c r="D354" s="684"/>
      <c r="E354" s="684"/>
      <c r="F354" s="684"/>
      <c r="G354" s="684"/>
      <c r="H354" s="684"/>
      <c r="I354" s="684"/>
      <c r="J354" s="684"/>
      <c r="K354" s="684"/>
      <c r="L354" s="684"/>
      <c r="M354" s="684"/>
      <c r="N354" s="684"/>
      <c r="O354" s="684"/>
      <c r="P354" s="684"/>
      <c r="Q354" s="684"/>
      <c r="R354" s="684"/>
      <c r="S354" s="684"/>
      <c r="T354" s="684"/>
      <c r="U354" s="684"/>
      <c r="V354" s="684"/>
      <c r="W354" s="684"/>
      <c r="X354" s="684"/>
      <c r="Y354" s="684"/>
      <c r="Z354" s="684"/>
    </row>
    <row r="355" spans="1:26">
      <c r="A355" s="780" t="str">
        <f>A$19</f>
        <v/>
      </c>
      <c r="B355" s="772"/>
      <c r="C355" s="51"/>
      <c r="D355" s="684"/>
      <c r="E355" s="684"/>
      <c r="F355" s="684"/>
      <c r="G355" s="684"/>
      <c r="H355" s="684"/>
      <c r="I355" s="684"/>
      <c r="J355" s="684"/>
      <c r="K355" s="684"/>
      <c r="L355" s="684"/>
      <c r="M355" s="684"/>
      <c r="N355" s="684"/>
      <c r="O355" s="684"/>
      <c r="P355" s="684"/>
      <c r="Q355" s="684"/>
      <c r="R355" s="684"/>
      <c r="S355" s="684"/>
      <c r="T355" s="684"/>
      <c r="U355" s="684"/>
      <c r="V355" s="684"/>
      <c r="W355" s="684"/>
      <c r="X355" s="684"/>
      <c r="Y355" s="684"/>
      <c r="Z355" s="684"/>
    </row>
    <row r="356" spans="1:26">
      <c r="A356" s="780" t="str">
        <f>A$20</f>
        <v/>
      </c>
      <c r="B356" s="772"/>
      <c r="C356" s="51"/>
      <c r="D356" s="684"/>
      <c r="E356" s="684"/>
      <c r="F356" s="684"/>
      <c r="G356" s="684"/>
      <c r="H356" s="684"/>
      <c r="I356" s="684"/>
      <c r="J356" s="684"/>
      <c r="K356" s="684"/>
      <c r="L356" s="684"/>
      <c r="M356" s="684"/>
      <c r="N356" s="684"/>
      <c r="O356" s="684"/>
      <c r="P356" s="684"/>
      <c r="Q356" s="684"/>
      <c r="R356" s="684"/>
      <c r="S356" s="684"/>
      <c r="T356" s="684"/>
      <c r="U356" s="684"/>
      <c r="V356" s="684"/>
      <c r="W356" s="684"/>
      <c r="X356" s="684"/>
      <c r="Y356" s="684"/>
      <c r="Z356" s="684"/>
    </row>
    <row r="358" spans="1:26">
      <c r="A358" s="771"/>
      <c r="B358" s="776" t="str">
        <f>B$1</f>
        <v>Variants</v>
      </c>
      <c r="C358" s="777"/>
      <c r="D358" s="777"/>
      <c r="E358" s="777"/>
      <c r="F358" s="777"/>
      <c r="G358" s="777"/>
      <c r="H358" s="777"/>
      <c r="I358" s="777"/>
      <c r="J358" s="777"/>
      <c r="K358" s="777"/>
      <c r="L358" s="777"/>
      <c r="M358" s="777"/>
      <c r="N358" s="777"/>
      <c r="O358" s="777"/>
      <c r="P358" s="777"/>
      <c r="Q358" s="777"/>
      <c r="R358" s="777"/>
      <c r="S358" s="777"/>
      <c r="T358" s="777"/>
      <c r="U358" s="777"/>
      <c r="V358" s="777"/>
      <c r="W358" s="777"/>
      <c r="X358" s="777"/>
      <c r="Y358" s="777"/>
      <c r="Z358" s="777"/>
    </row>
    <row r="359" spans="1:26">
      <c r="A359" s="773" t="s">
        <v>168</v>
      </c>
      <c r="B359" s="778">
        <f>B$2</f>
        <v>1</v>
      </c>
      <c r="C359" s="779">
        <f>C$2</f>
        <v>2</v>
      </c>
      <c r="D359" s="779">
        <f t="shared" ref="D359:Z359" si="16">D$2</f>
        <v>3</v>
      </c>
      <c r="E359" s="779">
        <f t="shared" si="16"/>
        <v>4</v>
      </c>
      <c r="F359" s="779">
        <f t="shared" si="16"/>
        <v>5</v>
      </c>
      <c r="G359" s="779">
        <f t="shared" si="16"/>
        <v>6</v>
      </c>
      <c r="H359" s="779">
        <f t="shared" si="16"/>
        <v>7</v>
      </c>
      <c r="I359" s="779">
        <f t="shared" si="16"/>
        <v>8</v>
      </c>
      <c r="J359" s="779">
        <f t="shared" si="16"/>
        <v>9</v>
      </c>
      <c r="K359" s="779">
        <f t="shared" si="16"/>
        <v>10</v>
      </c>
      <c r="L359" s="779">
        <f t="shared" si="16"/>
        <v>11</v>
      </c>
      <c r="M359" s="779">
        <f t="shared" si="16"/>
        <v>12</v>
      </c>
      <c r="N359" s="779">
        <f t="shared" si="16"/>
        <v>13</v>
      </c>
      <c r="O359" s="779">
        <f t="shared" si="16"/>
        <v>14</v>
      </c>
      <c r="P359" s="779">
        <f t="shared" si="16"/>
        <v>15</v>
      </c>
      <c r="Q359" s="779">
        <f t="shared" si="16"/>
        <v>16</v>
      </c>
      <c r="R359" s="779">
        <f t="shared" si="16"/>
        <v>17</v>
      </c>
      <c r="S359" s="779">
        <f t="shared" si="16"/>
        <v>18</v>
      </c>
      <c r="T359" s="779">
        <f t="shared" si="16"/>
        <v>19</v>
      </c>
      <c r="U359" s="779">
        <f t="shared" si="16"/>
        <v>20</v>
      </c>
      <c r="V359" s="779">
        <f t="shared" si="16"/>
        <v>21</v>
      </c>
      <c r="W359" s="779">
        <f t="shared" si="16"/>
        <v>22</v>
      </c>
      <c r="X359" s="779">
        <f t="shared" si="16"/>
        <v>23</v>
      </c>
      <c r="Y359" s="779">
        <f t="shared" si="16"/>
        <v>24</v>
      </c>
      <c r="Z359" s="779">
        <f t="shared" si="16"/>
        <v>25</v>
      </c>
    </row>
    <row r="360" spans="1:26">
      <c r="A360" s="780" t="str">
        <f>A$3</f>
        <v>FC721 = 1</v>
      </c>
      <c r="B360" s="781">
        <v>70</v>
      </c>
      <c r="C360" s="782">
        <v>70</v>
      </c>
      <c r="D360" s="782">
        <v>70</v>
      </c>
      <c r="E360" s="51">
        <v>0</v>
      </c>
      <c r="F360" s="51">
        <v>0</v>
      </c>
      <c r="G360" s="51">
        <v>0</v>
      </c>
      <c r="H360" s="51">
        <v>0</v>
      </c>
      <c r="I360" s="51">
        <v>0</v>
      </c>
      <c r="J360" s="51">
        <v>0</v>
      </c>
      <c r="K360" s="684">
        <v>0</v>
      </c>
      <c r="L360" s="684">
        <v>0</v>
      </c>
      <c r="M360" s="684">
        <v>0</v>
      </c>
      <c r="N360" s="684">
        <v>0</v>
      </c>
      <c r="O360" s="684">
        <v>0</v>
      </c>
      <c r="P360" s="684">
        <v>0</v>
      </c>
      <c r="Q360" s="684" t="s">
        <v>151</v>
      </c>
      <c r="R360" s="684" t="s">
        <v>151</v>
      </c>
      <c r="S360" s="684" t="s">
        <v>151</v>
      </c>
      <c r="T360" s="684" t="s">
        <v>151</v>
      </c>
      <c r="U360" s="684" t="s">
        <v>151</v>
      </c>
      <c r="V360" s="684" t="s">
        <v>151</v>
      </c>
      <c r="W360" s="684" t="s">
        <v>151</v>
      </c>
      <c r="X360" s="684" t="s">
        <v>151</v>
      </c>
      <c r="Y360" s="684" t="s">
        <v>151</v>
      </c>
      <c r="Z360" s="684" t="s">
        <v>151</v>
      </c>
    </row>
    <row r="361" spans="1:26">
      <c r="A361" s="780" t="str">
        <f>A$4</f>
        <v>FC722 = 2</v>
      </c>
      <c r="B361" s="772">
        <v>70</v>
      </c>
      <c r="C361" s="51">
        <v>70</v>
      </c>
      <c r="D361" s="51">
        <v>70</v>
      </c>
      <c r="E361" s="51">
        <v>70</v>
      </c>
      <c r="F361" s="51">
        <v>300</v>
      </c>
      <c r="G361" s="51">
        <v>300</v>
      </c>
      <c r="H361" s="51">
        <v>300</v>
      </c>
      <c r="I361" s="51">
        <v>300</v>
      </c>
      <c r="J361" s="51">
        <v>300</v>
      </c>
      <c r="K361" s="51">
        <v>300</v>
      </c>
      <c r="L361" s="51">
        <v>70</v>
      </c>
      <c r="M361" s="51">
        <v>70</v>
      </c>
      <c r="N361" s="51">
        <v>300</v>
      </c>
      <c r="O361" s="51">
        <v>300</v>
      </c>
      <c r="P361" s="684">
        <v>0</v>
      </c>
      <c r="Q361" s="684" t="s">
        <v>151</v>
      </c>
      <c r="R361" s="684" t="s">
        <v>151</v>
      </c>
      <c r="S361" s="684" t="s">
        <v>151</v>
      </c>
      <c r="T361" s="684" t="s">
        <v>151</v>
      </c>
      <c r="U361" s="684" t="s">
        <v>151</v>
      </c>
      <c r="V361" s="684" t="s">
        <v>151</v>
      </c>
      <c r="W361" s="684" t="s">
        <v>151</v>
      </c>
      <c r="X361" s="684" t="s">
        <v>151</v>
      </c>
      <c r="Y361" s="684" t="s">
        <v>151</v>
      </c>
      <c r="Z361" s="684" t="s">
        <v>151</v>
      </c>
    </row>
    <row r="362" spans="1:26">
      <c r="A362" s="780" t="str">
        <f>A$5</f>
        <v>FC723 = 3</v>
      </c>
      <c r="B362" s="772">
        <v>300</v>
      </c>
      <c r="C362" s="51">
        <v>300</v>
      </c>
      <c r="D362" s="51">
        <v>0</v>
      </c>
      <c r="E362" s="51">
        <v>0</v>
      </c>
      <c r="F362" s="51">
        <v>0</v>
      </c>
      <c r="G362" s="51">
        <v>0</v>
      </c>
      <c r="H362" s="51">
        <v>0</v>
      </c>
      <c r="I362" s="51">
        <v>0</v>
      </c>
      <c r="J362" s="51">
        <v>0</v>
      </c>
      <c r="K362" s="51">
        <v>0</v>
      </c>
      <c r="L362" s="51">
        <v>0</v>
      </c>
      <c r="M362" s="51">
        <v>0</v>
      </c>
      <c r="N362" s="51">
        <v>0</v>
      </c>
      <c r="O362" s="51">
        <v>0</v>
      </c>
      <c r="P362" s="684">
        <v>0</v>
      </c>
      <c r="Q362" s="684" t="s">
        <v>151</v>
      </c>
      <c r="R362" s="684" t="s">
        <v>151</v>
      </c>
      <c r="S362" s="684" t="s">
        <v>151</v>
      </c>
      <c r="T362" s="684" t="s">
        <v>151</v>
      </c>
      <c r="U362" s="684" t="s">
        <v>151</v>
      </c>
      <c r="V362" s="684" t="s">
        <v>151</v>
      </c>
      <c r="W362" s="684" t="s">
        <v>151</v>
      </c>
      <c r="X362" s="684" t="s">
        <v>151</v>
      </c>
      <c r="Y362" s="684" t="s">
        <v>151</v>
      </c>
      <c r="Z362" s="684" t="s">
        <v>151</v>
      </c>
    </row>
    <row r="363" spans="1:26">
      <c r="A363" s="780" t="str">
        <f>A$6</f>
        <v>FC724 = 4</v>
      </c>
      <c r="B363" s="772">
        <v>300</v>
      </c>
      <c r="C363" s="51">
        <v>300</v>
      </c>
      <c r="D363" s="51">
        <v>300</v>
      </c>
      <c r="E363" s="51">
        <v>300</v>
      </c>
      <c r="F363" s="51">
        <v>300</v>
      </c>
      <c r="G363" s="51">
        <v>300</v>
      </c>
      <c r="H363" s="51">
        <v>300</v>
      </c>
      <c r="I363" s="51">
        <v>300</v>
      </c>
      <c r="J363" s="51">
        <v>0</v>
      </c>
      <c r="K363" s="51">
        <v>0</v>
      </c>
      <c r="L363" s="51">
        <v>0</v>
      </c>
      <c r="M363" s="51">
        <v>0</v>
      </c>
      <c r="N363" s="51">
        <v>0</v>
      </c>
      <c r="O363" s="51">
        <v>0</v>
      </c>
      <c r="P363" s="684">
        <v>0</v>
      </c>
      <c r="Q363" s="684" t="s">
        <v>151</v>
      </c>
      <c r="R363" s="684" t="s">
        <v>151</v>
      </c>
      <c r="S363" s="684" t="s">
        <v>151</v>
      </c>
      <c r="T363" s="684" t="s">
        <v>151</v>
      </c>
      <c r="U363" s="684" t="s">
        <v>151</v>
      </c>
      <c r="V363" s="684" t="s">
        <v>151</v>
      </c>
      <c r="W363" s="684" t="s">
        <v>151</v>
      </c>
      <c r="X363" s="684" t="s">
        <v>151</v>
      </c>
      <c r="Y363" s="684" t="s">
        <v>151</v>
      </c>
      <c r="Z363" s="684" t="s">
        <v>151</v>
      </c>
    </row>
    <row r="364" spans="1:26">
      <c r="A364" s="780" t="str">
        <f>A$7</f>
        <v>FC726 = 5</v>
      </c>
      <c r="B364" s="772">
        <v>300</v>
      </c>
      <c r="C364" s="51">
        <v>300</v>
      </c>
      <c r="D364" s="51">
        <v>300</v>
      </c>
      <c r="E364" s="51">
        <v>300</v>
      </c>
      <c r="F364" s="51">
        <v>0</v>
      </c>
      <c r="G364" s="51">
        <v>0</v>
      </c>
      <c r="H364" s="51">
        <v>0</v>
      </c>
      <c r="I364" s="51">
        <v>0</v>
      </c>
      <c r="J364" s="51">
        <v>0</v>
      </c>
      <c r="K364" s="51">
        <v>0</v>
      </c>
      <c r="L364" s="51">
        <v>0</v>
      </c>
      <c r="M364" s="51">
        <v>0</v>
      </c>
      <c r="N364" s="51">
        <v>0</v>
      </c>
      <c r="O364" s="51">
        <v>0</v>
      </c>
      <c r="P364" s="684">
        <v>0</v>
      </c>
      <c r="Q364" s="684" t="s">
        <v>151</v>
      </c>
      <c r="R364" s="684" t="s">
        <v>151</v>
      </c>
      <c r="S364" s="684" t="s">
        <v>151</v>
      </c>
      <c r="T364" s="684" t="s">
        <v>151</v>
      </c>
      <c r="U364" s="684" t="s">
        <v>151</v>
      </c>
      <c r="V364" s="684" t="s">
        <v>151</v>
      </c>
      <c r="W364" s="684" t="s">
        <v>151</v>
      </c>
      <c r="X364" s="684" t="s">
        <v>151</v>
      </c>
      <c r="Y364" s="684" t="s">
        <v>151</v>
      </c>
      <c r="Z364" s="684" t="s">
        <v>151</v>
      </c>
    </row>
    <row r="365" spans="1:26">
      <c r="A365" s="780" t="str">
        <f>A$8</f>
        <v>FT724 = 6</v>
      </c>
      <c r="B365" s="772">
        <v>70</v>
      </c>
      <c r="C365" s="51">
        <v>70</v>
      </c>
      <c r="D365" s="684">
        <v>0</v>
      </c>
      <c r="E365" s="684">
        <v>0</v>
      </c>
      <c r="F365" s="684">
        <v>0</v>
      </c>
      <c r="G365" s="684">
        <v>0</v>
      </c>
      <c r="H365" s="684">
        <v>0</v>
      </c>
      <c r="I365" s="684">
        <v>0</v>
      </c>
      <c r="J365" s="684">
        <v>0</v>
      </c>
      <c r="K365" s="684">
        <v>0</v>
      </c>
      <c r="L365" s="684">
        <v>0</v>
      </c>
      <c r="M365" s="684">
        <v>0</v>
      </c>
      <c r="N365" s="684">
        <v>0</v>
      </c>
      <c r="O365" s="684">
        <v>0</v>
      </c>
      <c r="P365" s="684">
        <v>0</v>
      </c>
      <c r="Q365" s="684" t="s">
        <v>151</v>
      </c>
      <c r="R365" s="684" t="s">
        <v>151</v>
      </c>
      <c r="S365" s="684" t="s">
        <v>151</v>
      </c>
      <c r="T365" s="684" t="s">
        <v>151</v>
      </c>
      <c r="U365" s="684" t="s">
        <v>151</v>
      </c>
      <c r="V365" s="684" t="s">
        <v>151</v>
      </c>
      <c r="W365" s="684" t="s">
        <v>151</v>
      </c>
      <c r="X365" s="684" t="s">
        <v>151</v>
      </c>
      <c r="Y365" s="684" t="s">
        <v>151</v>
      </c>
      <c r="Z365" s="684" t="s">
        <v>151</v>
      </c>
    </row>
    <row r="366" spans="1:26">
      <c r="A366" s="780" t="str">
        <f>A$9</f>
        <v>FC728 = 7</v>
      </c>
      <c r="B366" s="785"/>
      <c r="C366" s="684"/>
      <c r="D366" s="684"/>
      <c r="E366" s="684"/>
      <c r="F366" s="684"/>
      <c r="G366" s="684"/>
      <c r="H366" s="684"/>
      <c r="I366" s="684"/>
      <c r="J366" s="684"/>
      <c r="K366" s="684"/>
      <c r="L366" s="684"/>
      <c r="M366" s="684"/>
      <c r="N366" s="684"/>
      <c r="O366" s="684"/>
      <c r="P366" s="684"/>
      <c r="Q366" s="684"/>
      <c r="R366" s="684"/>
      <c r="S366" s="684"/>
      <c r="T366" s="684"/>
      <c r="U366" s="684"/>
      <c r="V366" s="684"/>
      <c r="W366" s="684"/>
      <c r="X366" s="684"/>
      <c r="Y366" s="684"/>
      <c r="Z366" s="684"/>
    </row>
    <row r="367" spans="1:26">
      <c r="A367" s="780" t="str">
        <f>A$10</f>
        <v>FG722 = 8</v>
      </c>
      <c r="B367" s="772"/>
      <c r="C367" s="51"/>
      <c r="D367" s="684"/>
      <c r="E367" s="684"/>
      <c r="F367" s="684"/>
      <c r="G367" s="684"/>
      <c r="H367" s="684"/>
      <c r="I367" s="684"/>
      <c r="J367" s="684"/>
      <c r="K367" s="684"/>
      <c r="L367" s="684"/>
      <c r="M367" s="684"/>
      <c r="N367" s="684"/>
      <c r="O367" s="684"/>
      <c r="P367" s="684"/>
      <c r="Q367" s="684"/>
      <c r="R367" s="684"/>
      <c r="S367" s="684"/>
      <c r="T367" s="684"/>
      <c r="U367" s="684"/>
      <c r="V367" s="684"/>
      <c r="W367" s="684"/>
      <c r="X367" s="684"/>
      <c r="Y367" s="684"/>
      <c r="Z367" s="684"/>
    </row>
    <row r="368" spans="1:26">
      <c r="A368" s="780" t="str">
        <f>A$11</f>
        <v>FT728= 9</v>
      </c>
      <c r="B368" s="772"/>
      <c r="C368" s="51"/>
      <c r="D368" s="684"/>
      <c r="E368" s="684"/>
      <c r="F368" s="684"/>
      <c r="G368" s="684"/>
      <c r="H368" s="684"/>
      <c r="I368" s="684"/>
      <c r="J368" s="684"/>
      <c r="K368" s="684"/>
      <c r="L368" s="684"/>
      <c r="M368" s="684"/>
      <c r="N368" s="684"/>
      <c r="O368" s="684"/>
      <c r="P368" s="684"/>
      <c r="Q368" s="684"/>
      <c r="R368" s="684"/>
      <c r="S368" s="684"/>
      <c r="T368" s="684"/>
      <c r="U368" s="684"/>
      <c r="V368" s="684"/>
      <c r="W368" s="684"/>
      <c r="X368" s="684"/>
      <c r="Y368" s="684"/>
      <c r="Z368" s="684"/>
    </row>
    <row r="369" spans="1:26">
      <c r="A369" s="780" t="str">
        <f>A$12</f>
        <v/>
      </c>
      <c r="B369" s="772"/>
      <c r="C369" s="51"/>
      <c r="D369" s="684"/>
      <c r="E369" s="684"/>
      <c r="F369" s="684"/>
      <c r="G369" s="684"/>
      <c r="H369" s="684"/>
      <c r="I369" s="684"/>
      <c r="J369" s="684"/>
      <c r="K369" s="684"/>
      <c r="L369" s="684"/>
      <c r="M369" s="684"/>
      <c r="N369" s="684"/>
      <c r="O369" s="684"/>
      <c r="P369" s="684"/>
      <c r="Q369" s="684"/>
      <c r="R369" s="684"/>
      <c r="S369" s="684"/>
      <c r="T369" s="684"/>
      <c r="U369" s="684"/>
      <c r="V369" s="684"/>
      <c r="W369" s="684"/>
      <c r="X369" s="684"/>
      <c r="Y369" s="684"/>
      <c r="Z369" s="684"/>
    </row>
    <row r="370" spans="1:26">
      <c r="A370" s="780" t="str">
        <f>A$13</f>
        <v/>
      </c>
      <c r="B370" s="772"/>
      <c r="C370" s="51"/>
      <c r="D370" s="684"/>
      <c r="E370" s="684"/>
      <c r="F370" s="684"/>
      <c r="G370" s="684"/>
      <c r="H370" s="684"/>
      <c r="I370" s="684"/>
      <c r="J370" s="684"/>
      <c r="K370" s="684"/>
      <c r="L370" s="684"/>
      <c r="M370" s="684"/>
      <c r="N370" s="684"/>
      <c r="O370" s="684"/>
      <c r="P370" s="684"/>
      <c r="Q370" s="684"/>
      <c r="R370" s="684"/>
      <c r="S370" s="684"/>
      <c r="T370" s="684"/>
      <c r="U370" s="684"/>
      <c r="V370" s="684"/>
      <c r="W370" s="684"/>
      <c r="X370" s="684"/>
      <c r="Y370" s="684"/>
      <c r="Z370" s="684"/>
    </row>
    <row r="371" spans="1:26">
      <c r="A371" s="780" t="str">
        <f>A$14</f>
        <v/>
      </c>
      <c r="B371" s="772"/>
      <c r="C371" s="51"/>
      <c r="D371" s="684"/>
      <c r="E371" s="684"/>
      <c r="F371" s="684"/>
      <c r="G371" s="684"/>
      <c r="H371" s="684"/>
      <c r="I371" s="684"/>
      <c r="J371" s="684"/>
      <c r="K371" s="684"/>
      <c r="L371" s="684"/>
      <c r="M371" s="684"/>
      <c r="N371" s="684"/>
      <c r="O371" s="684"/>
      <c r="P371" s="684"/>
      <c r="Q371" s="684"/>
      <c r="R371" s="684"/>
      <c r="S371" s="684"/>
      <c r="T371" s="684"/>
      <c r="U371" s="684"/>
      <c r="V371" s="684"/>
      <c r="W371" s="684"/>
      <c r="X371" s="684"/>
      <c r="Y371" s="684"/>
      <c r="Z371" s="684"/>
    </row>
    <row r="372" spans="1:26">
      <c r="A372" s="780" t="str">
        <f>A$15</f>
        <v/>
      </c>
      <c r="B372" s="772"/>
      <c r="C372" s="51"/>
      <c r="D372" s="684"/>
      <c r="E372" s="684"/>
      <c r="F372" s="684"/>
      <c r="G372" s="684"/>
      <c r="H372" s="684"/>
      <c r="I372" s="684"/>
      <c r="J372" s="684"/>
      <c r="K372" s="684"/>
      <c r="L372" s="684"/>
      <c r="M372" s="684"/>
      <c r="N372" s="684"/>
      <c r="O372" s="684"/>
      <c r="P372" s="684"/>
      <c r="Q372" s="684"/>
      <c r="R372" s="684"/>
      <c r="S372" s="684"/>
      <c r="T372" s="684"/>
      <c r="U372" s="684"/>
      <c r="V372" s="684"/>
      <c r="W372" s="684"/>
      <c r="X372" s="684"/>
      <c r="Y372" s="684"/>
      <c r="Z372" s="684"/>
    </row>
    <row r="373" spans="1:26">
      <c r="A373" s="780" t="str">
        <f>A$16</f>
        <v/>
      </c>
      <c r="B373" s="772"/>
      <c r="C373" s="51"/>
      <c r="D373" s="684"/>
      <c r="E373" s="684"/>
      <c r="F373" s="684"/>
      <c r="G373" s="684"/>
      <c r="H373" s="684"/>
      <c r="I373" s="684"/>
      <c r="J373" s="684"/>
      <c r="K373" s="684"/>
      <c r="L373" s="684"/>
      <c r="M373" s="684"/>
      <c r="N373" s="684"/>
      <c r="O373" s="684"/>
      <c r="P373" s="684"/>
      <c r="Q373" s="684"/>
      <c r="R373" s="684"/>
      <c r="S373" s="684"/>
      <c r="T373" s="684"/>
      <c r="U373" s="684"/>
      <c r="V373" s="684"/>
      <c r="W373" s="684"/>
      <c r="X373" s="684"/>
      <c r="Y373" s="684"/>
      <c r="Z373" s="684"/>
    </row>
    <row r="374" spans="1:26">
      <c r="A374" s="780" t="str">
        <f>A$17</f>
        <v/>
      </c>
      <c r="B374" s="772"/>
      <c r="C374" s="51"/>
      <c r="D374" s="684"/>
      <c r="E374" s="684"/>
      <c r="F374" s="684"/>
      <c r="G374" s="684"/>
      <c r="H374" s="684"/>
      <c r="I374" s="684"/>
      <c r="J374" s="684"/>
      <c r="K374" s="684"/>
      <c r="L374" s="684"/>
      <c r="M374" s="684"/>
      <c r="N374" s="684"/>
      <c r="O374" s="684"/>
      <c r="P374" s="684"/>
      <c r="Q374" s="684"/>
      <c r="R374" s="684"/>
      <c r="S374" s="684"/>
      <c r="T374" s="684"/>
      <c r="U374" s="684"/>
      <c r="V374" s="684"/>
      <c r="W374" s="684"/>
      <c r="X374" s="684"/>
      <c r="Y374" s="684"/>
      <c r="Z374" s="684"/>
    </row>
    <row r="375" spans="1:26">
      <c r="A375" s="780" t="str">
        <f>A$18</f>
        <v/>
      </c>
      <c r="B375" s="772"/>
      <c r="C375" s="51"/>
      <c r="D375" s="684"/>
      <c r="E375" s="684"/>
      <c r="F375" s="684"/>
      <c r="G375" s="684"/>
      <c r="H375" s="684"/>
      <c r="I375" s="684"/>
      <c r="J375" s="684"/>
      <c r="K375" s="684"/>
      <c r="L375" s="684"/>
      <c r="M375" s="684"/>
      <c r="N375" s="684"/>
      <c r="O375" s="684"/>
      <c r="P375" s="684"/>
      <c r="Q375" s="684"/>
      <c r="R375" s="684"/>
      <c r="S375" s="684"/>
      <c r="T375" s="684"/>
      <c r="U375" s="684"/>
      <c r="V375" s="684"/>
      <c r="W375" s="684"/>
      <c r="X375" s="684"/>
      <c r="Y375" s="684"/>
      <c r="Z375" s="684"/>
    </row>
    <row r="376" spans="1:26">
      <c r="A376" s="780" t="str">
        <f>A$19</f>
        <v/>
      </c>
      <c r="B376" s="772"/>
      <c r="C376" s="51"/>
      <c r="D376" s="684"/>
      <c r="E376" s="684"/>
      <c r="F376" s="684"/>
      <c r="G376" s="684"/>
      <c r="H376" s="684"/>
      <c r="I376" s="684"/>
      <c r="J376" s="684"/>
      <c r="K376" s="684"/>
      <c r="L376" s="684"/>
      <c r="M376" s="684"/>
      <c r="N376" s="684"/>
      <c r="O376" s="684"/>
      <c r="P376" s="684"/>
      <c r="Q376" s="684"/>
      <c r="R376" s="684"/>
      <c r="S376" s="684"/>
      <c r="T376" s="684"/>
      <c r="U376" s="684"/>
      <c r="V376" s="684"/>
      <c r="W376" s="684"/>
      <c r="X376" s="684"/>
      <c r="Y376" s="684"/>
      <c r="Z376" s="684"/>
    </row>
    <row r="377" spans="1:26">
      <c r="A377" s="780" t="str">
        <f>A$20</f>
        <v/>
      </c>
      <c r="B377" s="772"/>
      <c r="C377" s="51"/>
      <c r="D377" s="684"/>
      <c r="E377" s="684"/>
      <c r="F377" s="684"/>
      <c r="G377" s="684"/>
      <c r="H377" s="684"/>
      <c r="I377" s="684"/>
      <c r="J377" s="684"/>
      <c r="K377" s="684"/>
      <c r="L377" s="684"/>
      <c r="M377" s="684"/>
      <c r="N377" s="684"/>
      <c r="O377" s="684"/>
      <c r="P377" s="684"/>
      <c r="Q377" s="684"/>
      <c r="R377" s="684"/>
      <c r="S377" s="684"/>
      <c r="T377" s="684"/>
      <c r="U377" s="684"/>
      <c r="V377" s="684"/>
      <c r="W377" s="684"/>
      <c r="X377" s="684"/>
      <c r="Y377" s="684"/>
      <c r="Z377" s="684"/>
    </row>
    <row r="378" spans="1:26">
      <c r="C378" s="585"/>
    </row>
    <row r="379" spans="1:26">
      <c r="A379" s="771"/>
      <c r="B379" s="776" t="str">
        <f>B$1</f>
        <v>Variants</v>
      </c>
      <c r="C379" s="777"/>
      <c r="D379" s="777"/>
      <c r="E379" s="777"/>
      <c r="F379" s="777"/>
      <c r="G379" s="777"/>
      <c r="H379" s="777"/>
      <c r="I379" s="777"/>
      <c r="J379" s="777"/>
      <c r="K379" s="777"/>
      <c r="L379" s="777"/>
      <c r="M379" s="777"/>
      <c r="N379" s="777"/>
      <c r="O379" s="777"/>
      <c r="P379" s="777"/>
      <c r="Q379" s="777"/>
      <c r="R379" s="777"/>
      <c r="S379" s="777"/>
      <c r="T379" s="777"/>
      <c r="U379" s="777"/>
      <c r="V379" s="777"/>
      <c r="W379" s="777"/>
      <c r="X379" s="777"/>
      <c r="Y379" s="777"/>
      <c r="Z379" s="777"/>
    </row>
    <row r="380" spans="1:26">
      <c r="A380" s="773" t="s">
        <v>170</v>
      </c>
      <c r="B380" s="778">
        <f>B$2</f>
        <v>1</v>
      </c>
      <c r="C380" s="779">
        <f>C$2</f>
        <v>2</v>
      </c>
      <c r="D380" s="779">
        <f t="shared" ref="D380:Z380" si="17">D$2</f>
        <v>3</v>
      </c>
      <c r="E380" s="779">
        <f t="shared" si="17"/>
        <v>4</v>
      </c>
      <c r="F380" s="779">
        <f t="shared" si="17"/>
        <v>5</v>
      </c>
      <c r="G380" s="779">
        <f t="shared" si="17"/>
        <v>6</v>
      </c>
      <c r="H380" s="779">
        <f t="shared" si="17"/>
        <v>7</v>
      </c>
      <c r="I380" s="779">
        <f t="shared" si="17"/>
        <v>8</v>
      </c>
      <c r="J380" s="779">
        <f t="shared" si="17"/>
        <v>9</v>
      </c>
      <c r="K380" s="779">
        <f t="shared" si="17"/>
        <v>10</v>
      </c>
      <c r="L380" s="779">
        <f t="shared" si="17"/>
        <v>11</v>
      </c>
      <c r="M380" s="779">
        <f t="shared" si="17"/>
        <v>12</v>
      </c>
      <c r="N380" s="779">
        <f t="shared" si="17"/>
        <v>13</v>
      </c>
      <c r="O380" s="779">
        <f t="shared" si="17"/>
        <v>14</v>
      </c>
      <c r="P380" s="779">
        <f t="shared" si="17"/>
        <v>15</v>
      </c>
      <c r="Q380" s="779">
        <f t="shared" si="17"/>
        <v>16</v>
      </c>
      <c r="R380" s="779">
        <f t="shared" si="17"/>
        <v>17</v>
      </c>
      <c r="S380" s="779">
        <f t="shared" si="17"/>
        <v>18</v>
      </c>
      <c r="T380" s="779">
        <f t="shared" si="17"/>
        <v>19</v>
      </c>
      <c r="U380" s="779">
        <f t="shared" si="17"/>
        <v>20</v>
      </c>
      <c r="V380" s="779">
        <f t="shared" si="17"/>
        <v>21</v>
      </c>
      <c r="W380" s="779">
        <f t="shared" si="17"/>
        <v>22</v>
      </c>
      <c r="X380" s="779">
        <f t="shared" si="17"/>
        <v>23</v>
      </c>
      <c r="Y380" s="779">
        <f t="shared" si="17"/>
        <v>24</v>
      </c>
      <c r="Z380" s="779">
        <f t="shared" si="17"/>
        <v>25</v>
      </c>
    </row>
    <row r="381" spans="1:26">
      <c r="A381" s="780" t="str">
        <f>A$3</f>
        <v>FC721 = 1</v>
      </c>
      <c r="B381" s="781">
        <v>7</v>
      </c>
      <c r="C381" s="782">
        <v>7</v>
      </c>
      <c r="D381" s="51">
        <v>7</v>
      </c>
      <c r="E381" s="684" t="s">
        <v>151</v>
      </c>
      <c r="F381" s="684" t="s">
        <v>151</v>
      </c>
      <c r="G381" s="684" t="s">
        <v>151</v>
      </c>
      <c r="H381" s="684" t="s">
        <v>151</v>
      </c>
      <c r="I381" s="684" t="s">
        <v>151</v>
      </c>
      <c r="J381" s="684" t="s">
        <v>151</v>
      </c>
      <c r="K381" s="684" t="s">
        <v>151</v>
      </c>
      <c r="L381" s="684" t="s">
        <v>151</v>
      </c>
      <c r="M381" s="684" t="s">
        <v>151</v>
      </c>
      <c r="N381" s="684" t="s">
        <v>151</v>
      </c>
      <c r="O381" s="684" t="s">
        <v>151</v>
      </c>
      <c r="P381" s="684" t="s">
        <v>151</v>
      </c>
      <c r="Q381" s="684" t="s">
        <v>151</v>
      </c>
      <c r="R381" s="684" t="s">
        <v>151</v>
      </c>
      <c r="S381" s="684" t="s">
        <v>151</v>
      </c>
      <c r="T381" s="684" t="s">
        <v>151</v>
      </c>
      <c r="U381" s="684" t="s">
        <v>151</v>
      </c>
      <c r="V381" s="684" t="s">
        <v>151</v>
      </c>
      <c r="W381" s="684" t="s">
        <v>151</v>
      </c>
      <c r="X381" s="684" t="s">
        <v>151</v>
      </c>
      <c r="Y381" s="684" t="s">
        <v>151</v>
      </c>
      <c r="Z381" s="684" t="s">
        <v>151</v>
      </c>
    </row>
    <row r="382" spans="1:26">
      <c r="A382" s="780" t="str">
        <f>A$4</f>
        <v>FC722 = 2</v>
      </c>
      <c r="B382" s="772">
        <v>12</v>
      </c>
      <c r="C382" s="51">
        <v>12</v>
      </c>
      <c r="D382" s="51">
        <v>12</v>
      </c>
      <c r="E382" s="51">
        <v>12</v>
      </c>
      <c r="F382" s="51">
        <v>26</v>
      </c>
      <c r="G382" s="51">
        <v>26</v>
      </c>
      <c r="H382" s="51">
        <v>26</v>
      </c>
      <c r="I382" s="51">
        <v>26</v>
      </c>
      <c r="J382" s="51">
        <v>26</v>
      </c>
      <c r="K382" s="51">
        <v>26</v>
      </c>
      <c r="L382" s="51">
        <v>12</v>
      </c>
      <c r="M382" s="51">
        <v>12</v>
      </c>
      <c r="N382" s="51">
        <v>26</v>
      </c>
      <c r="O382" s="51">
        <v>26</v>
      </c>
      <c r="P382" s="684" t="s">
        <v>151</v>
      </c>
      <c r="Q382" s="684" t="s">
        <v>151</v>
      </c>
      <c r="R382" s="684" t="s">
        <v>151</v>
      </c>
      <c r="S382" s="684" t="s">
        <v>151</v>
      </c>
      <c r="T382" s="684" t="s">
        <v>151</v>
      </c>
      <c r="U382" s="684" t="s">
        <v>151</v>
      </c>
      <c r="V382" s="684" t="s">
        <v>151</v>
      </c>
      <c r="W382" s="684" t="s">
        <v>151</v>
      </c>
      <c r="X382" s="684" t="s">
        <v>151</v>
      </c>
      <c r="Y382" s="684" t="s">
        <v>151</v>
      </c>
      <c r="Z382" s="684" t="s">
        <v>151</v>
      </c>
    </row>
    <row r="383" spans="1:26">
      <c r="A383" s="780" t="str">
        <f>A$5</f>
        <v>FC723 = 3</v>
      </c>
      <c r="B383" s="772">
        <v>26</v>
      </c>
      <c r="C383" s="51">
        <v>26</v>
      </c>
      <c r="D383" s="51" t="s">
        <v>151</v>
      </c>
      <c r="E383" s="51" t="s">
        <v>151</v>
      </c>
      <c r="F383" s="51" t="s">
        <v>151</v>
      </c>
      <c r="G383" s="51" t="s">
        <v>151</v>
      </c>
      <c r="H383" s="51" t="s">
        <v>151</v>
      </c>
      <c r="I383" s="51" t="s">
        <v>151</v>
      </c>
      <c r="J383" s="51" t="s">
        <v>151</v>
      </c>
      <c r="K383" s="51" t="s">
        <v>151</v>
      </c>
      <c r="L383" s="51" t="s">
        <v>151</v>
      </c>
      <c r="M383" s="51" t="s">
        <v>151</v>
      </c>
      <c r="N383" s="51" t="s">
        <v>151</v>
      </c>
      <c r="O383" s="51" t="s">
        <v>151</v>
      </c>
      <c r="P383" s="684" t="s">
        <v>151</v>
      </c>
      <c r="Q383" s="684" t="s">
        <v>151</v>
      </c>
      <c r="R383" s="684" t="s">
        <v>151</v>
      </c>
      <c r="S383" s="684" t="s">
        <v>151</v>
      </c>
      <c r="T383" s="684" t="s">
        <v>151</v>
      </c>
      <c r="U383" s="684" t="s">
        <v>151</v>
      </c>
      <c r="V383" s="684" t="s">
        <v>151</v>
      </c>
      <c r="W383" s="684" t="s">
        <v>151</v>
      </c>
      <c r="X383" s="684" t="s">
        <v>151</v>
      </c>
      <c r="Y383" s="684" t="s">
        <v>151</v>
      </c>
      <c r="Z383" s="684" t="s">
        <v>151</v>
      </c>
    </row>
    <row r="384" spans="1:26">
      <c r="A384" s="780" t="str">
        <f>A$6</f>
        <v>FC724 = 4</v>
      </c>
      <c r="B384" s="772">
        <v>26</v>
      </c>
      <c r="C384" s="51">
        <v>26</v>
      </c>
      <c r="D384" s="51">
        <v>26</v>
      </c>
      <c r="E384" s="51">
        <v>26</v>
      </c>
      <c r="F384" s="51">
        <v>26</v>
      </c>
      <c r="G384" s="51">
        <v>26</v>
      </c>
      <c r="H384" s="51">
        <v>26</v>
      </c>
      <c r="I384" s="51">
        <v>26</v>
      </c>
      <c r="J384" s="51" t="s">
        <v>151</v>
      </c>
      <c r="K384" s="51" t="s">
        <v>151</v>
      </c>
      <c r="L384" s="51" t="s">
        <v>151</v>
      </c>
      <c r="M384" s="51" t="s">
        <v>151</v>
      </c>
      <c r="N384" s="51" t="s">
        <v>151</v>
      </c>
      <c r="O384" s="51" t="s">
        <v>151</v>
      </c>
      <c r="P384" s="684" t="s">
        <v>151</v>
      </c>
      <c r="Q384" s="684" t="s">
        <v>151</v>
      </c>
      <c r="R384" s="684" t="s">
        <v>151</v>
      </c>
      <c r="S384" s="684" t="s">
        <v>151</v>
      </c>
      <c r="T384" s="684" t="s">
        <v>151</v>
      </c>
      <c r="U384" s="684" t="s">
        <v>151</v>
      </c>
      <c r="V384" s="684" t="s">
        <v>151</v>
      </c>
      <c r="W384" s="684" t="s">
        <v>151</v>
      </c>
      <c r="X384" s="684" t="s">
        <v>151</v>
      </c>
      <c r="Y384" s="684" t="s">
        <v>151</v>
      </c>
      <c r="Z384" s="684" t="s">
        <v>151</v>
      </c>
    </row>
    <row r="385" spans="1:26">
      <c r="A385" s="780" t="str">
        <f>A$7</f>
        <v>FC726 = 5</v>
      </c>
      <c r="B385" s="772">
        <v>45</v>
      </c>
      <c r="C385" s="51">
        <v>45</v>
      </c>
      <c r="D385" s="51">
        <v>45</v>
      </c>
      <c r="E385" s="51">
        <v>45</v>
      </c>
      <c r="F385" s="51" t="s">
        <v>151</v>
      </c>
      <c r="G385" s="51" t="s">
        <v>151</v>
      </c>
      <c r="H385" s="51" t="s">
        <v>151</v>
      </c>
      <c r="I385" s="51" t="s">
        <v>151</v>
      </c>
      <c r="J385" s="51" t="s">
        <v>151</v>
      </c>
      <c r="K385" s="51" t="s">
        <v>151</v>
      </c>
      <c r="L385" s="51" t="s">
        <v>151</v>
      </c>
      <c r="M385" s="51" t="s">
        <v>151</v>
      </c>
      <c r="N385" s="51" t="s">
        <v>151</v>
      </c>
      <c r="O385" s="51" t="s">
        <v>151</v>
      </c>
      <c r="P385" s="684" t="s">
        <v>151</v>
      </c>
      <c r="Q385" s="684" t="s">
        <v>151</v>
      </c>
      <c r="R385" s="684" t="s">
        <v>151</v>
      </c>
      <c r="S385" s="684" t="s">
        <v>151</v>
      </c>
      <c r="T385" s="684" t="s">
        <v>151</v>
      </c>
      <c r="U385" s="684" t="s">
        <v>151</v>
      </c>
      <c r="V385" s="684" t="s">
        <v>151</v>
      </c>
      <c r="W385" s="684" t="s">
        <v>151</v>
      </c>
      <c r="X385" s="684" t="s">
        <v>151</v>
      </c>
      <c r="Y385" s="684" t="s">
        <v>151</v>
      </c>
      <c r="Z385" s="684" t="s">
        <v>151</v>
      </c>
    </row>
    <row r="386" spans="1:26">
      <c r="A386" s="780" t="str">
        <f>A$8</f>
        <v>FT724 = 6</v>
      </c>
      <c r="B386" s="772">
        <v>7</v>
      </c>
      <c r="C386" s="51">
        <v>7</v>
      </c>
      <c r="D386" s="684" t="s">
        <v>151</v>
      </c>
      <c r="E386" s="684" t="s">
        <v>151</v>
      </c>
      <c r="F386" s="684" t="s">
        <v>151</v>
      </c>
      <c r="G386" s="684" t="s">
        <v>151</v>
      </c>
      <c r="H386" s="684" t="s">
        <v>151</v>
      </c>
      <c r="I386" s="684" t="s">
        <v>151</v>
      </c>
      <c r="J386" s="684" t="s">
        <v>151</v>
      </c>
      <c r="K386" s="684" t="s">
        <v>151</v>
      </c>
      <c r="L386" s="684" t="s">
        <v>151</v>
      </c>
      <c r="M386" s="684" t="s">
        <v>151</v>
      </c>
      <c r="N386" s="684" t="s">
        <v>151</v>
      </c>
      <c r="O386" s="684" t="s">
        <v>151</v>
      </c>
      <c r="P386" s="684" t="s">
        <v>151</v>
      </c>
      <c r="Q386" s="684" t="s">
        <v>151</v>
      </c>
      <c r="R386" s="684" t="s">
        <v>151</v>
      </c>
      <c r="S386" s="684" t="s">
        <v>151</v>
      </c>
      <c r="T386" s="684" t="s">
        <v>151</v>
      </c>
      <c r="U386" s="684" t="s">
        <v>151</v>
      </c>
      <c r="V386" s="684" t="s">
        <v>151</v>
      </c>
      <c r="W386" s="684" t="s">
        <v>151</v>
      </c>
      <c r="X386" s="684" t="s">
        <v>151</v>
      </c>
      <c r="Y386" s="684" t="s">
        <v>151</v>
      </c>
      <c r="Z386" s="684" t="s">
        <v>151</v>
      </c>
    </row>
    <row r="387" spans="1:26">
      <c r="A387" s="780" t="str">
        <f>A$9</f>
        <v>FC728 = 7</v>
      </c>
      <c r="B387" s="772"/>
      <c r="C387" s="684"/>
      <c r="D387" s="684"/>
      <c r="E387" s="684"/>
      <c r="F387" s="684"/>
      <c r="G387" s="684"/>
      <c r="H387" s="684"/>
      <c r="I387" s="684"/>
      <c r="J387" s="684"/>
      <c r="K387" s="684"/>
      <c r="L387" s="684"/>
      <c r="M387" s="684"/>
      <c r="N387" s="684"/>
      <c r="O387" s="684"/>
      <c r="P387" s="684"/>
      <c r="Q387" s="684"/>
      <c r="R387" s="684"/>
      <c r="S387" s="684"/>
      <c r="T387" s="684"/>
      <c r="U387" s="684"/>
      <c r="V387" s="684"/>
      <c r="W387" s="684"/>
      <c r="X387" s="684"/>
      <c r="Y387" s="684"/>
      <c r="Z387" s="684"/>
    </row>
    <row r="388" spans="1:26">
      <c r="A388" s="780" t="str">
        <f>A$10</f>
        <v>FG722 = 8</v>
      </c>
      <c r="B388" s="772"/>
      <c r="C388" s="51"/>
      <c r="D388" s="684"/>
      <c r="E388" s="684"/>
      <c r="F388" s="684"/>
      <c r="G388" s="684"/>
      <c r="H388" s="684"/>
      <c r="I388" s="684"/>
      <c r="J388" s="684"/>
      <c r="K388" s="684"/>
      <c r="L388" s="684"/>
      <c r="M388" s="684"/>
      <c r="N388" s="684"/>
      <c r="O388" s="684"/>
      <c r="P388" s="684"/>
      <c r="Q388" s="684"/>
      <c r="R388" s="684"/>
      <c r="S388" s="684"/>
      <c r="T388" s="684"/>
      <c r="U388" s="684"/>
      <c r="V388" s="684"/>
      <c r="W388" s="684"/>
      <c r="X388" s="684"/>
      <c r="Y388" s="684"/>
      <c r="Z388" s="684"/>
    </row>
    <row r="389" spans="1:26">
      <c r="A389" s="780" t="str">
        <f>A$11</f>
        <v>FT728= 9</v>
      </c>
      <c r="B389" s="772"/>
      <c r="C389" s="51"/>
      <c r="D389" s="684"/>
      <c r="E389" s="684"/>
      <c r="F389" s="684"/>
      <c r="G389" s="684"/>
      <c r="H389" s="684"/>
      <c r="I389" s="684"/>
      <c r="J389" s="684"/>
      <c r="K389" s="684"/>
      <c r="L389" s="684"/>
      <c r="M389" s="684"/>
      <c r="N389" s="684"/>
      <c r="O389" s="684"/>
      <c r="P389" s="684"/>
      <c r="Q389" s="684"/>
      <c r="R389" s="684"/>
      <c r="S389" s="684"/>
      <c r="T389" s="684"/>
      <c r="U389" s="684"/>
      <c r="V389" s="684"/>
      <c r="W389" s="684"/>
      <c r="X389" s="684"/>
      <c r="Y389" s="684"/>
      <c r="Z389" s="684"/>
    </row>
    <row r="390" spans="1:26">
      <c r="A390" s="780" t="str">
        <f>A$12</f>
        <v/>
      </c>
      <c r="B390" s="772"/>
      <c r="C390" s="51"/>
      <c r="D390" s="684"/>
      <c r="E390" s="684"/>
      <c r="F390" s="684"/>
      <c r="G390" s="684"/>
      <c r="H390" s="684"/>
      <c r="I390" s="684"/>
      <c r="J390" s="684"/>
      <c r="K390" s="684"/>
      <c r="L390" s="684"/>
      <c r="M390" s="684"/>
      <c r="N390" s="684"/>
      <c r="O390" s="684"/>
      <c r="P390" s="684"/>
      <c r="Q390" s="684"/>
      <c r="R390" s="684"/>
      <c r="S390" s="684"/>
      <c r="T390" s="684"/>
      <c r="U390" s="684"/>
      <c r="V390" s="684"/>
      <c r="W390" s="684"/>
      <c r="X390" s="684"/>
      <c r="Y390" s="684"/>
      <c r="Z390" s="684"/>
    </row>
    <row r="391" spans="1:26">
      <c r="A391" s="780" t="str">
        <f>A$13</f>
        <v/>
      </c>
      <c r="B391" s="772"/>
      <c r="C391" s="51"/>
      <c r="D391" s="684"/>
      <c r="E391" s="684"/>
      <c r="F391" s="684"/>
      <c r="G391" s="684"/>
      <c r="H391" s="684"/>
      <c r="I391" s="684"/>
      <c r="J391" s="684"/>
      <c r="K391" s="684"/>
      <c r="L391" s="684"/>
      <c r="M391" s="684"/>
      <c r="N391" s="684"/>
      <c r="O391" s="684"/>
      <c r="P391" s="684"/>
      <c r="Q391" s="684"/>
      <c r="R391" s="684"/>
      <c r="S391" s="684"/>
      <c r="T391" s="684"/>
      <c r="U391" s="684"/>
      <c r="V391" s="684"/>
      <c r="W391" s="684"/>
      <c r="X391" s="684"/>
      <c r="Y391" s="684"/>
      <c r="Z391" s="684"/>
    </row>
    <row r="392" spans="1:26">
      <c r="A392" s="780" t="str">
        <f>A$14</f>
        <v/>
      </c>
      <c r="B392" s="772"/>
      <c r="C392" s="51"/>
      <c r="D392" s="684"/>
      <c r="E392" s="684"/>
      <c r="F392" s="684"/>
      <c r="G392" s="684"/>
      <c r="H392" s="684"/>
      <c r="I392" s="684"/>
      <c r="J392" s="684"/>
      <c r="K392" s="684"/>
      <c r="L392" s="684"/>
      <c r="M392" s="684"/>
      <c r="N392" s="684"/>
      <c r="O392" s="684"/>
      <c r="P392" s="684"/>
      <c r="Q392" s="684"/>
      <c r="R392" s="684"/>
      <c r="S392" s="684"/>
      <c r="T392" s="684"/>
      <c r="U392" s="684"/>
      <c r="V392" s="684"/>
      <c r="W392" s="684"/>
      <c r="X392" s="684"/>
      <c r="Y392" s="684"/>
      <c r="Z392" s="684"/>
    </row>
    <row r="393" spans="1:26">
      <c r="A393" s="780" t="str">
        <f>A$15</f>
        <v/>
      </c>
      <c r="B393" s="772"/>
      <c r="C393" s="51"/>
      <c r="D393" s="684"/>
      <c r="E393" s="684"/>
      <c r="F393" s="684"/>
      <c r="G393" s="684"/>
      <c r="H393" s="684"/>
      <c r="I393" s="684"/>
      <c r="J393" s="684"/>
      <c r="K393" s="684"/>
      <c r="L393" s="684"/>
      <c r="M393" s="684"/>
      <c r="N393" s="684"/>
      <c r="O393" s="684"/>
      <c r="P393" s="684"/>
      <c r="Q393" s="684"/>
      <c r="R393" s="684"/>
      <c r="S393" s="684"/>
      <c r="T393" s="684"/>
      <c r="U393" s="684"/>
      <c r="V393" s="684"/>
      <c r="W393" s="684"/>
      <c r="X393" s="684"/>
      <c r="Y393" s="684"/>
      <c r="Z393" s="684"/>
    </row>
    <row r="394" spans="1:26">
      <c r="A394" s="780" t="str">
        <f>A$16</f>
        <v/>
      </c>
      <c r="B394" s="772"/>
      <c r="C394" s="51"/>
      <c r="D394" s="684"/>
      <c r="E394" s="684"/>
      <c r="F394" s="684"/>
      <c r="G394" s="684"/>
      <c r="H394" s="684"/>
      <c r="I394" s="684"/>
      <c r="J394" s="684"/>
      <c r="K394" s="684"/>
      <c r="L394" s="684"/>
      <c r="M394" s="684"/>
      <c r="N394" s="684"/>
      <c r="O394" s="684"/>
      <c r="P394" s="684"/>
      <c r="Q394" s="684"/>
      <c r="R394" s="684"/>
      <c r="S394" s="684"/>
      <c r="T394" s="684"/>
      <c r="U394" s="684"/>
      <c r="V394" s="684"/>
      <c r="W394" s="684"/>
      <c r="X394" s="684"/>
      <c r="Y394" s="684"/>
      <c r="Z394" s="684"/>
    </row>
    <row r="395" spans="1:26">
      <c r="A395" s="780" t="str">
        <f>A$17</f>
        <v/>
      </c>
      <c r="B395" s="772"/>
      <c r="C395" s="51"/>
      <c r="D395" s="684"/>
      <c r="E395" s="684"/>
      <c r="F395" s="684"/>
      <c r="G395" s="684"/>
      <c r="H395" s="684"/>
      <c r="I395" s="684"/>
      <c r="J395" s="684"/>
      <c r="K395" s="684"/>
      <c r="L395" s="684"/>
      <c r="M395" s="684"/>
      <c r="N395" s="684"/>
      <c r="O395" s="684"/>
      <c r="P395" s="684"/>
      <c r="Q395" s="684"/>
      <c r="R395" s="684"/>
      <c r="S395" s="684"/>
      <c r="T395" s="684"/>
      <c r="U395" s="684"/>
      <c r="V395" s="684"/>
      <c r="W395" s="684"/>
      <c r="X395" s="684"/>
      <c r="Y395" s="684"/>
      <c r="Z395" s="684"/>
    </row>
    <row r="396" spans="1:26">
      <c r="A396" s="780" t="str">
        <f>A$18</f>
        <v/>
      </c>
      <c r="B396" s="772"/>
      <c r="C396" s="51"/>
      <c r="D396" s="684"/>
      <c r="E396" s="684"/>
      <c r="F396" s="684"/>
      <c r="G396" s="684"/>
      <c r="H396" s="684"/>
      <c r="I396" s="684"/>
      <c r="J396" s="684"/>
      <c r="K396" s="684"/>
      <c r="L396" s="684"/>
      <c r="M396" s="684"/>
      <c r="N396" s="684"/>
      <c r="O396" s="684"/>
      <c r="P396" s="684"/>
      <c r="Q396" s="684"/>
      <c r="R396" s="684"/>
      <c r="S396" s="684"/>
      <c r="T396" s="684"/>
      <c r="U396" s="684"/>
      <c r="V396" s="684"/>
      <c r="W396" s="684"/>
      <c r="X396" s="684"/>
      <c r="Y396" s="684"/>
      <c r="Z396" s="684"/>
    </row>
    <row r="397" spans="1:26">
      <c r="A397" s="780" t="str">
        <f>A$19</f>
        <v/>
      </c>
      <c r="B397" s="772"/>
      <c r="C397" s="51"/>
      <c r="D397" s="684"/>
      <c r="E397" s="684"/>
      <c r="F397" s="684"/>
      <c r="G397" s="684"/>
      <c r="H397" s="684"/>
      <c r="I397" s="684"/>
      <c r="J397" s="684"/>
      <c r="K397" s="684"/>
      <c r="L397" s="684"/>
      <c r="M397" s="684"/>
      <c r="N397" s="684"/>
      <c r="O397" s="684"/>
      <c r="P397" s="684"/>
      <c r="Q397" s="684"/>
      <c r="R397" s="684"/>
      <c r="S397" s="684"/>
      <c r="T397" s="684"/>
      <c r="U397" s="684"/>
      <c r="V397" s="684"/>
      <c r="W397" s="684"/>
      <c r="X397" s="684"/>
      <c r="Y397" s="684"/>
      <c r="Z397" s="684"/>
    </row>
    <row r="398" spans="1:26">
      <c r="A398" s="780" t="str">
        <f>A$20</f>
        <v/>
      </c>
      <c r="B398" s="772"/>
      <c r="C398" s="51"/>
      <c r="D398" s="684"/>
      <c r="E398" s="684"/>
      <c r="F398" s="684"/>
      <c r="G398" s="684"/>
      <c r="H398" s="684"/>
      <c r="I398" s="684"/>
      <c r="J398" s="684"/>
      <c r="K398" s="684"/>
      <c r="L398" s="684"/>
      <c r="M398" s="684"/>
      <c r="N398" s="684"/>
      <c r="O398" s="684"/>
      <c r="P398" s="684"/>
      <c r="Q398" s="684"/>
      <c r="R398" s="684"/>
      <c r="S398" s="684"/>
      <c r="T398" s="684"/>
      <c r="U398" s="684"/>
      <c r="V398" s="684"/>
      <c r="W398" s="684"/>
      <c r="X398" s="684"/>
      <c r="Y398" s="684"/>
      <c r="Z398" s="684"/>
    </row>
    <row r="400" spans="1:26">
      <c r="A400" s="771"/>
      <c r="B400" s="776" t="str">
        <f>B$1</f>
        <v>Variants</v>
      </c>
      <c r="C400" s="777"/>
      <c r="D400" s="777"/>
      <c r="E400" s="777"/>
      <c r="F400" s="777"/>
      <c r="G400" s="777"/>
      <c r="H400" s="777"/>
      <c r="I400" s="777"/>
      <c r="J400" s="777"/>
      <c r="K400" s="777"/>
      <c r="L400" s="777"/>
      <c r="M400" s="777"/>
      <c r="N400" s="777"/>
      <c r="O400" s="777"/>
      <c r="P400" s="777"/>
      <c r="Q400" s="777"/>
      <c r="R400" s="777"/>
      <c r="S400" s="777"/>
      <c r="T400" s="777"/>
      <c r="U400" s="777"/>
      <c r="V400" s="777"/>
      <c r="W400" s="777"/>
      <c r="X400" s="777"/>
      <c r="Y400" s="777"/>
      <c r="Z400" s="777"/>
    </row>
    <row r="401" spans="1:26">
      <c r="A401" s="773" t="s">
        <v>653</v>
      </c>
      <c r="B401" s="778">
        <f>B$2</f>
        <v>1</v>
      </c>
      <c r="C401" s="779">
        <f>C$2</f>
        <v>2</v>
      </c>
      <c r="D401" s="779">
        <f t="shared" ref="D401:Z401" si="18">D$2</f>
        <v>3</v>
      </c>
      <c r="E401" s="779">
        <f t="shared" si="18"/>
        <v>4</v>
      </c>
      <c r="F401" s="779">
        <f t="shared" si="18"/>
        <v>5</v>
      </c>
      <c r="G401" s="779">
        <f t="shared" si="18"/>
        <v>6</v>
      </c>
      <c r="H401" s="779">
        <f t="shared" si="18"/>
        <v>7</v>
      </c>
      <c r="I401" s="779">
        <f t="shared" si="18"/>
        <v>8</v>
      </c>
      <c r="J401" s="779">
        <f t="shared" si="18"/>
        <v>9</v>
      </c>
      <c r="K401" s="779">
        <f t="shared" si="18"/>
        <v>10</v>
      </c>
      <c r="L401" s="779">
        <f t="shared" si="18"/>
        <v>11</v>
      </c>
      <c r="M401" s="779">
        <f t="shared" si="18"/>
        <v>12</v>
      </c>
      <c r="N401" s="779">
        <f t="shared" si="18"/>
        <v>13</v>
      </c>
      <c r="O401" s="779">
        <f t="shared" si="18"/>
        <v>14</v>
      </c>
      <c r="P401" s="779">
        <f t="shared" si="18"/>
        <v>15</v>
      </c>
      <c r="Q401" s="779">
        <f t="shared" si="18"/>
        <v>16</v>
      </c>
      <c r="R401" s="779">
        <f t="shared" si="18"/>
        <v>17</v>
      </c>
      <c r="S401" s="779">
        <f t="shared" si="18"/>
        <v>18</v>
      </c>
      <c r="T401" s="779">
        <f t="shared" si="18"/>
        <v>19</v>
      </c>
      <c r="U401" s="779">
        <f t="shared" si="18"/>
        <v>20</v>
      </c>
      <c r="V401" s="779">
        <f t="shared" si="18"/>
        <v>21</v>
      </c>
      <c r="W401" s="779">
        <f t="shared" si="18"/>
        <v>22</v>
      </c>
      <c r="X401" s="779">
        <f t="shared" si="18"/>
        <v>23</v>
      </c>
      <c r="Y401" s="779">
        <f t="shared" si="18"/>
        <v>24</v>
      </c>
      <c r="Z401" s="779">
        <f t="shared" si="18"/>
        <v>25</v>
      </c>
    </row>
    <row r="402" spans="1:26">
      <c r="A402" s="780" t="str">
        <f>A$3</f>
        <v>FC721 = 1</v>
      </c>
      <c r="B402" s="784" t="s">
        <v>151</v>
      </c>
      <c r="C402" s="783" t="s">
        <v>151</v>
      </c>
      <c r="D402" s="783" t="s">
        <v>151</v>
      </c>
      <c r="E402" s="783" t="s">
        <v>151</v>
      </c>
      <c r="F402" s="783" t="s">
        <v>151</v>
      </c>
      <c r="G402" s="783" t="s">
        <v>151</v>
      </c>
      <c r="H402" s="783" t="s">
        <v>151</v>
      </c>
      <c r="I402" s="783" t="s">
        <v>151</v>
      </c>
      <c r="J402" s="783" t="s">
        <v>151</v>
      </c>
      <c r="K402" s="783" t="s">
        <v>151</v>
      </c>
      <c r="L402" s="684" t="s">
        <v>151</v>
      </c>
      <c r="M402" s="684" t="s">
        <v>151</v>
      </c>
      <c r="N402" s="684" t="s">
        <v>151</v>
      </c>
      <c r="O402" s="684" t="s">
        <v>151</v>
      </c>
      <c r="P402" s="684" t="s">
        <v>151</v>
      </c>
      <c r="Q402" s="684" t="s">
        <v>151</v>
      </c>
      <c r="R402" s="684" t="s">
        <v>151</v>
      </c>
      <c r="S402" s="684" t="s">
        <v>151</v>
      </c>
      <c r="T402" s="684" t="s">
        <v>151</v>
      </c>
      <c r="U402" s="684" t="s">
        <v>151</v>
      </c>
      <c r="V402" s="684" t="s">
        <v>151</v>
      </c>
      <c r="W402" s="684" t="s">
        <v>151</v>
      </c>
      <c r="X402" s="684" t="s">
        <v>151</v>
      </c>
      <c r="Y402" s="684" t="s">
        <v>151</v>
      </c>
      <c r="Z402" s="684" t="s">
        <v>151</v>
      </c>
    </row>
    <row r="403" spans="1:26">
      <c r="A403" s="780" t="str">
        <f>A$4</f>
        <v>FC722 = 2</v>
      </c>
      <c r="B403" s="785" t="s">
        <v>151</v>
      </c>
      <c r="C403" s="684" t="s">
        <v>151</v>
      </c>
      <c r="D403" s="684" t="s">
        <v>151</v>
      </c>
      <c r="E403" s="684" t="s">
        <v>151</v>
      </c>
      <c r="F403" s="684" t="s">
        <v>151</v>
      </c>
      <c r="G403" s="684" t="s">
        <v>151</v>
      </c>
      <c r="H403" s="684" t="s">
        <v>151</v>
      </c>
      <c r="I403" s="684" t="s">
        <v>151</v>
      </c>
      <c r="J403" s="684" t="s">
        <v>151</v>
      </c>
      <c r="K403" s="684" t="s">
        <v>151</v>
      </c>
      <c r="L403" s="684" t="s">
        <v>151</v>
      </c>
      <c r="M403" s="684" t="s">
        <v>151</v>
      </c>
      <c r="N403" s="684" t="s">
        <v>151</v>
      </c>
      <c r="O403" s="684" t="s">
        <v>151</v>
      </c>
      <c r="P403" s="684" t="s">
        <v>151</v>
      </c>
      <c r="Q403" s="684" t="s">
        <v>151</v>
      </c>
      <c r="R403" s="684" t="s">
        <v>151</v>
      </c>
      <c r="S403" s="684" t="s">
        <v>151</v>
      </c>
      <c r="T403" s="684" t="s">
        <v>151</v>
      </c>
      <c r="U403" s="684" t="s">
        <v>151</v>
      </c>
      <c r="V403" s="684" t="s">
        <v>151</v>
      </c>
      <c r="W403" s="684" t="s">
        <v>151</v>
      </c>
      <c r="X403" s="684" t="s">
        <v>151</v>
      </c>
      <c r="Y403" s="684" t="s">
        <v>151</v>
      </c>
      <c r="Z403" s="684" t="s">
        <v>151</v>
      </c>
    </row>
    <row r="404" spans="1:26">
      <c r="A404" s="780" t="str">
        <f>A$5</f>
        <v>FC723 = 3</v>
      </c>
      <c r="B404" s="785" t="s">
        <v>151</v>
      </c>
      <c r="C404" s="684" t="s">
        <v>151</v>
      </c>
      <c r="D404" s="684" t="s">
        <v>151</v>
      </c>
      <c r="E404" s="684" t="s">
        <v>151</v>
      </c>
      <c r="F404" s="684" t="s">
        <v>151</v>
      </c>
      <c r="G404" s="684" t="s">
        <v>151</v>
      </c>
      <c r="H404" s="684" t="s">
        <v>151</v>
      </c>
      <c r="I404" s="684" t="s">
        <v>151</v>
      </c>
      <c r="J404" s="684" t="s">
        <v>151</v>
      </c>
      <c r="K404" s="684" t="s">
        <v>151</v>
      </c>
      <c r="L404" s="684" t="s">
        <v>151</v>
      </c>
      <c r="M404" s="684" t="s">
        <v>151</v>
      </c>
      <c r="N404" s="684" t="s">
        <v>151</v>
      </c>
      <c r="O404" s="684" t="s">
        <v>151</v>
      </c>
      <c r="P404" s="684" t="s">
        <v>151</v>
      </c>
      <c r="Q404" s="684" t="s">
        <v>151</v>
      </c>
      <c r="R404" s="684" t="s">
        <v>151</v>
      </c>
      <c r="S404" s="684" t="s">
        <v>151</v>
      </c>
      <c r="T404" s="684" t="s">
        <v>151</v>
      </c>
      <c r="U404" s="684" t="s">
        <v>151</v>
      </c>
      <c r="V404" s="684" t="s">
        <v>151</v>
      </c>
      <c r="W404" s="684" t="s">
        <v>151</v>
      </c>
      <c r="X404" s="684" t="s">
        <v>151</v>
      </c>
      <c r="Y404" s="684" t="s">
        <v>151</v>
      </c>
      <c r="Z404" s="684" t="s">
        <v>151</v>
      </c>
    </row>
    <row r="405" spans="1:26">
      <c r="A405" s="780" t="str">
        <f>A$6</f>
        <v>FC724 = 4</v>
      </c>
      <c r="B405" s="785" t="s">
        <v>151</v>
      </c>
      <c r="C405" s="684" t="s">
        <v>151</v>
      </c>
      <c r="D405" s="684" t="s">
        <v>151</v>
      </c>
      <c r="E405" s="684" t="s">
        <v>151</v>
      </c>
      <c r="F405" s="684" t="s">
        <v>151</v>
      </c>
      <c r="G405" s="684" t="s">
        <v>151</v>
      </c>
      <c r="H405" s="684" t="s">
        <v>151</v>
      </c>
      <c r="I405" s="684" t="s">
        <v>151</v>
      </c>
      <c r="J405" s="684" t="s">
        <v>151</v>
      </c>
      <c r="K405" s="684" t="s">
        <v>151</v>
      </c>
      <c r="L405" s="684" t="s">
        <v>151</v>
      </c>
      <c r="M405" s="684" t="s">
        <v>151</v>
      </c>
      <c r="N405" s="684" t="s">
        <v>151</v>
      </c>
      <c r="O405" s="684" t="s">
        <v>151</v>
      </c>
      <c r="P405" s="684" t="s">
        <v>151</v>
      </c>
      <c r="Q405" s="684" t="s">
        <v>151</v>
      </c>
      <c r="R405" s="684" t="s">
        <v>151</v>
      </c>
      <c r="S405" s="684" t="s">
        <v>151</v>
      </c>
      <c r="T405" s="684" t="s">
        <v>151</v>
      </c>
      <c r="U405" s="684" t="s">
        <v>151</v>
      </c>
      <c r="V405" s="684" t="s">
        <v>151</v>
      </c>
      <c r="W405" s="684" t="s">
        <v>151</v>
      </c>
      <c r="X405" s="684" t="s">
        <v>151</v>
      </c>
      <c r="Y405" s="684" t="s">
        <v>151</v>
      </c>
      <c r="Z405" s="684" t="s">
        <v>151</v>
      </c>
    </row>
    <row r="406" spans="1:26">
      <c r="A406" s="780" t="str">
        <f>A$7</f>
        <v>FC726 = 5</v>
      </c>
      <c r="B406" s="785" t="s">
        <v>151</v>
      </c>
      <c r="C406" s="684" t="s">
        <v>151</v>
      </c>
      <c r="D406" s="684" t="s">
        <v>151</v>
      </c>
      <c r="E406" s="684" t="s">
        <v>151</v>
      </c>
      <c r="F406" s="684" t="s">
        <v>151</v>
      </c>
      <c r="G406" s="684" t="s">
        <v>151</v>
      </c>
      <c r="H406" s="684" t="s">
        <v>151</v>
      </c>
      <c r="I406" s="684" t="s">
        <v>151</v>
      </c>
      <c r="J406" s="684" t="s">
        <v>151</v>
      </c>
      <c r="K406" s="684" t="s">
        <v>151</v>
      </c>
      <c r="L406" s="684" t="s">
        <v>151</v>
      </c>
      <c r="M406" s="684" t="s">
        <v>151</v>
      </c>
      <c r="N406" s="684" t="s">
        <v>151</v>
      </c>
      <c r="O406" s="684" t="s">
        <v>151</v>
      </c>
      <c r="P406" s="684" t="s">
        <v>151</v>
      </c>
      <c r="Q406" s="684" t="s">
        <v>151</v>
      </c>
      <c r="R406" s="684" t="s">
        <v>151</v>
      </c>
      <c r="S406" s="684" t="s">
        <v>151</v>
      </c>
      <c r="T406" s="684" t="s">
        <v>151</v>
      </c>
      <c r="U406" s="684" t="s">
        <v>151</v>
      </c>
      <c r="V406" s="684" t="s">
        <v>151</v>
      </c>
      <c r="W406" s="684" t="s">
        <v>151</v>
      </c>
      <c r="X406" s="684" t="s">
        <v>151</v>
      </c>
      <c r="Y406" s="684" t="s">
        <v>151</v>
      </c>
      <c r="Z406" s="684" t="s">
        <v>151</v>
      </c>
    </row>
    <row r="407" spans="1:26">
      <c r="A407" s="780" t="str">
        <f>A$8</f>
        <v>FT724 = 6</v>
      </c>
      <c r="B407" s="785" t="s">
        <v>151</v>
      </c>
      <c r="C407" s="684" t="s">
        <v>151</v>
      </c>
      <c r="D407" s="684" t="s">
        <v>151</v>
      </c>
      <c r="E407" s="684" t="s">
        <v>151</v>
      </c>
      <c r="F407" s="684" t="s">
        <v>151</v>
      </c>
      <c r="G407" s="684" t="s">
        <v>151</v>
      </c>
      <c r="H407" s="684" t="s">
        <v>151</v>
      </c>
      <c r="I407" s="684" t="s">
        <v>151</v>
      </c>
      <c r="J407" s="684" t="s">
        <v>151</v>
      </c>
      <c r="K407" s="684" t="s">
        <v>151</v>
      </c>
      <c r="L407" s="684" t="s">
        <v>151</v>
      </c>
      <c r="M407" s="684" t="s">
        <v>151</v>
      </c>
      <c r="N407" s="684" t="s">
        <v>151</v>
      </c>
      <c r="O407" s="684" t="s">
        <v>151</v>
      </c>
      <c r="P407" s="684" t="s">
        <v>151</v>
      </c>
      <c r="Q407" s="684" t="s">
        <v>151</v>
      </c>
      <c r="R407" s="684" t="s">
        <v>151</v>
      </c>
      <c r="S407" s="684" t="s">
        <v>151</v>
      </c>
      <c r="T407" s="684" t="s">
        <v>151</v>
      </c>
      <c r="U407" s="684" t="s">
        <v>151</v>
      </c>
      <c r="V407" s="684" t="s">
        <v>151</v>
      </c>
      <c r="W407" s="684" t="s">
        <v>151</v>
      </c>
      <c r="X407" s="684" t="s">
        <v>151</v>
      </c>
      <c r="Y407" s="684" t="s">
        <v>151</v>
      </c>
      <c r="Z407" s="684" t="s">
        <v>151</v>
      </c>
    </row>
    <row r="408" spans="1:26">
      <c r="A408" s="780" t="str">
        <f>A$9</f>
        <v>FC728 = 7</v>
      </c>
      <c r="B408" s="785"/>
      <c r="C408" s="684"/>
      <c r="D408" s="684"/>
      <c r="E408" s="684"/>
      <c r="F408" s="684"/>
      <c r="G408" s="684"/>
      <c r="H408" s="684"/>
      <c r="I408" s="684"/>
      <c r="J408" s="684"/>
      <c r="K408" s="684"/>
      <c r="L408" s="684"/>
      <c r="M408" s="684"/>
      <c r="N408" s="684"/>
      <c r="O408" s="684"/>
      <c r="P408" s="684"/>
      <c r="Q408" s="684"/>
      <c r="R408" s="684"/>
      <c r="S408" s="684"/>
      <c r="T408" s="684"/>
      <c r="U408" s="684"/>
      <c r="V408" s="684"/>
      <c r="W408" s="684"/>
      <c r="X408" s="684"/>
      <c r="Y408" s="684"/>
      <c r="Z408" s="684"/>
    </row>
    <row r="409" spans="1:26">
      <c r="A409" s="780" t="str">
        <f>A$10</f>
        <v>FG722 = 8</v>
      </c>
      <c r="B409" s="785"/>
      <c r="C409" s="684"/>
      <c r="D409" s="684"/>
      <c r="E409" s="684"/>
      <c r="F409" s="684"/>
      <c r="G409" s="684"/>
      <c r="H409" s="684"/>
      <c r="I409" s="684"/>
      <c r="J409" s="684"/>
      <c r="K409" s="684"/>
      <c r="L409" s="684"/>
      <c r="M409" s="684"/>
      <c r="N409" s="684"/>
      <c r="O409" s="684"/>
      <c r="P409" s="684"/>
      <c r="Q409" s="684"/>
      <c r="R409" s="684"/>
      <c r="S409" s="684"/>
      <c r="T409" s="684"/>
      <c r="U409" s="684"/>
      <c r="V409" s="684"/>
      <c r="W409" s="684"/>
      <c r="X409" s="684"/>
      <c r="Y409" s="684"/>
      <c r="Z409" s="684"/>
    </row>
    <row r="410" spans="1:26">
      <c r="A410" s="780" t="str">
        <f>A$11</f>
        <v>FT728= 9</v>
      </c>
      <c r="B410" s="772"/>
      <c r="C410" s="269"/>
      <c r="D410" s="684"/>
      <c r="E410" s="684"/>
      <c r="F410" s="684"/>
      <c r="G410" s="684"/>
      <c r="H410" s="684"/>
      <c r="I410" s="684"/>
      <c r="J410" s="684"/>
      <c r="K410" s="684"/>
      <c r="L410" s="684"/>
      <c r="M410" s="684"/>
      <c r="N410" s="684"/>
      <c r="O410" s="684"/>
      <c r="P410" s="684"/>
      <c r="Q410" s="684"/>
      <c r="R410" s="684"/>
      <c r="S410" s="684"/>
      <c r="T410" s="684"/>
      <c r="U410" s="684"/>
      <c r="V410" s="684"/>
      <c r="W410" s="684"/>
      <c r="X410" s="684"/>
      <c r="Y410" s="684"/>
      <c r="Z410" s="684"/>
    </row>
    <row r="411" spans="1:26">
      <c r="A411" s="780" t="str">
        <f>A$12</f>
        <v/>
      </c>
      <c r="B411" s="772"/>
      <c r="C411" s="269"/>
      <c r="D411" s="684"/>
      <c r="E411" s="684"/>
      <c r="F411" s="684"/>
      <c r="G411" s="684"/>
      <c r="H411" s="684"/>
      <c r="I411" s="684"/>
      <c r="J411" s="684"/>
      <c r="K411" s="684"/>
      <c r="L411" s="684"/>
      <c r="M411" s="684"/>
      <c r="N411" s="684"/>
      <c r="O411" s="684"/>
      <c r="P411" s="684"/>
      <c r="Q411" s="684"/>
      <c r="R411" s="684"/>
      <c r="S411" s="684"/>
      <c r="T411" s="684"/>
      <c r="U411" s="684"/>
      <c r="V411" s="684"/>
      <c r="W411" s="684"/>
      <c r="X411" s="684"/>
      <c r="Y411" s="684"/>
      <c r="Z411" s="684"/>
    </row>
    <row r="412" spans="1:26">
      <c r="A412" s="780" t="str">
        <f>A$13</f>
        <v/>
      </c>
      <c r="B412" s="772"/>
      <c r="C412" s="269"/>
      <c r="D412" s="684"/>
      <c r="E412" s="684"/>
      <c r="F412" s="684"/>
      <c r="G412" s="684"/>
      <c r="H412" s="684"/>
      <c r="I412" s="684"/>
      <c r="J412" s="684"/>
      <c r="K412" s="684"/>
      <c r="L412" s="684"/>
      <c r="M412" s="684"/>
      <c r="N412" s="684"/>
      <c r="O412" s="684"/>
      <c r="P412" s="684"/>
      <c r="Q412" s="684"/>
      <c r="R412" s="684"/>
      <c r="S412" s="684"/>
      <c r="T412" s="684"/>
      <c r="U412" s="684"/>
      <c r="V412" s="684"/>
      <c r="W412" s="684"/>
      <c r="X412" s="684"/>
      <c r="Y412" s="684"/>
      <c r="Z412" s="684"/>
    </row>
    <row r="413" spans="1:26">
      <c r="A413" s="780" t="str">
        <f>A$14</f>
        <v/>
      </c>
      <c r="B413" s="772"/>
      <c r="C413" s="269"/>
      <c r="D413" s="684"/>
      <c r="E413" s="684"/>
      <c r="F413" s="684"/>
      <c r="G413" s="684"/>
      <c r="H413" s="684"/>
      <c r="I413" s="684"/>
      <c r="J413" s="684"/>
      <c r="K413" s="684"/>
      <c r="L413" s="684"/>
      <c r="M413" s="684"/>
      <c r="N413" s="684"/>
      <c r="O413" s="684"/>
      <c r="P413" s="684"/>
      <c r="Q413" s="684"/>
      <c r="R413" s="684"/>
      <c r="S413" s="684"/>
      <c r="T413" s="684"/>
      <c r="U413" s="684"/>
      <c r="V413" s="684"/>
      <c r="W413" s="684"/>
      <c r="X413" s="684"/>
      <c r="Y413" s="684"/>
      <c r="Z413" s="684"/>
    </row>
    <row r="414" spans="1:26">
      <c r="A414" s="780" t="str">
        <f>A$15</f>
        <v/>
      </c>
      <c r="B414" s="772"/>
      <c r="C414" s="269"/>
      <c r="D414" s="684"/>
      <c r="E414" s="684"/>
      <c r="F414" s="684"/>
      <c r="G414" s="684"/>
      <c r="H414" s="684"/>
      <c r="I414" s="684"/>
      <c r="J414" s="684"/>
      <c r="K414" s="684"/>
      <c r="L414" s="684"/>
      <c r="M414" s="684"/>
      <c r="N414" s="684"/>
      <c r="O414" s="684"/>
      <c r="P414" s="684"/>
      <c r="Q414" s="684"/>
      <c r="R414" s="684"/>
      <c r="S414" s="684"/>
      <c r="T414" s="684"/>
      <c r="U414" s="684"/>
      <c r="V414" s="684"/>
      <c r="W414" s="684"/>
      <c r="X414" s="684"/>
      <c r="Y414" s="684"/>
      <c r="Z414" s="684"/>
    </row>
    <row r="415" spans="1:26">
      <c r="A415" s="780" t="str">
        <f>A$16</f>
        <v/>
      </c>
      <c r="B415" s="772"/>
      <c r="C415" s="269"/>
      <c r="D415" s="684"/>
      <c r="E415" s="684"/>
      <c r="F415" s="684"/>
      <c r="G415" s="684"/>
      <c r="H415" s="684"/>
      <c r="I415" s="684"/>
      <c r="J415" s="684"/>
      <c r="K415" s="684"/>
      <c r="L415" s="684"/>
      <c r="M415" s="684"/>
      <c r="N415" s="684"/>
      <c r="O415" s="684"/>
      <c r="P415" s="684"/>
      <c r="Q415" s="684"/>
      <c r="R415" s="684"/>
      <c r="S415" s="684"/>
      <c r="T415" s="684"/>
      <c r="U415" s="684"/>
      <c r="V415" s="684"/>
      <c r="W415" s="684"/>
      <c r="X415" s="684"/>
      <c r="Y415" s="684"/>
      <c r="Z415" s="684"/>
    </row>
    <row r="416" spans="1:26">
      <c r="A416" s="780" t="str">
        <f>A$17</f>
        <v/>
      </c>
      <c r="B416" s="772"/>
      <c r="C416" s="269"/>
      <c r="D416" s="684"/>
      <c r="E416" s="684"/>
      <c r="F416" s="684"/>
      <c r="G416" s="684"/>
      <c r="H416" s="684"/>
      <c r="I416" s="684"/>
      <c r="J416" s="684"/>
      <c r="K416" s="684"/>
      <c r="L416" s="684"/>
      <c r="M416" s="684"/>
      <c r="N416" s="684"/>
      <c r="O416" s="684"/>
      <c r="P416" s="684"/>
      <c r="Q416" s="684"/>
      <c r="R416" s="684"/>
      <c r="S416" s="684"/>
      <c r="T416" s="684"/>
      <c r="U416" s="684"/>
      <c r="V416" s="684"/>
      <c r="W416" s="684"/>
      <c r="X416" s="684"/>
      <c r="Y416" s="684"/>
      <c r="Z416" s="684"/>
    </row>
    <row r="417" spans="1:26">
      <c r="A417" s="780" t="str">
        <f>A$18</f>
        <v/>
      </c>
      <c r="B417" s="772"/>
      <c r="C417" s="269"/>
      <c r="D417" s="684"/>
      <c r="E417" s="684"/>
      <c r="F417" s="684"/>
      <c r="G417" s="684"/>
      <c r="H417" s="684"/>
      <c r="I417" s="684"/>
      <c r="J417" s="684"/>
      <c r="K417" s="684"/>
      <c r="L417" s="684"/>
      <c r="M417" s="684"/>
      <c r="N417" s="684"/>
      <c r="O417" s="684"/>
      <c r="P417" s="684"/>
      <c r="Q417" s="684"/>
      <c r="R417" s="684"/>
      <c r="S417" s="684"/>
      <c r="T417" s="684"/>
      <c r="U417" s="684"/>
      <c r="V417" s="684"/>
      <c r="W417" s="684"/>
      <c r="X417" s="684"/>
      <c r="Y417" s="684"/>
      <c r="Z417" s="684"/>
    </row>
    <row r="418" spans="1:26">
      <c r="A418" s="780" t="str">
        <f>A$19</f>
        <v/>
      </c>
      <c r="B418" s="772"/>
      <c r="C418" s="269"/>
      <c r="D418" s="684"/>
      <c r="E418" s="684"/>
      <c r="F418" s="684"/>
      <c r="G418" s="684"/>
      <c r="H418" s="684"/>
      <c r="I418" s="684"/>
      <c r="J418" s="684"/>
      <c r="K418" s="684"/>
      <c r="L418" s="684"/>
      <c r="M418" s="684"/>
      <c r="N418" s="684"/>
      <c r="O418" s="684"/>
      <c r="P418" s="684"/>
      <c r="Q418" s="684"/>
      <c r="R418" s="684"/>
      <c r="S418" s="684"/>
      <c r="T418" s="684"/>
      <c r="U418" s="684"/>
      <c r="V418" s="684"/>
      <c r="W418" s="684"/>
      <c r="X418" s="684"/>
      <c r="Y418" s="684"/>
      <c r="Z418" s="684"/>
    </row>
    <row r="419" spans="1:26">
      <c r="A419" s="780" t="str">
        <f>A$20</f>
        <v/>
      </c>
      <c r="B419" s="772"/>
      <c r="C419" s="269"/>
      <c r="D419" s="684"/>
      <c r="E419" s="684"/>
      <c r="F419" s="684"/>
      <c r="G419" s="684"/>
      <c r="H419" s="684"/>
      <c r="I419" s="684"/>
      <c r="J419" s="684"/>
      <c r="K419" s="684"/>
      <c r="L419" s="684"/>
      <c r="M419" s="684"/>
      <c r="N419" s="684"/>
      <c r="O419" s="684"/>
      <c r="P419" s="684"/>
      <c r="Q419" s="684"/>
      <c r="R419" s="684"/>
      <c r="S419" s="684"/>
      <c r="T419" s="684"/>
      <c r="U419" s="684"/>
      <c r="V419" s="684"/>
      <c r="W419" s="684"/>
      <c r="X419" s="684"/>
      <c r="Y419" s="684"/>
      <c r="Z419" s="684"/>
    </row>
    <row r="420" spans="1:26">
      <c r="A420" s="215"/>
    </row>
    <row r="421" spans="1:26">
      <c r="A421" s="786" t="s">
        <v>669</v>
      </c>
      <c r="B421" s="776" t="str">
        <f>B$1</f>
        <v>Variants</v>
      </c>
      <c r="C421" s="777"/>
      <c r="D421" s="777"/>
      <c r="E421" s="777"/>
      <c r="F421" s="777"/>
      <c r="G421" s="777"/>
      <c r="H421" s="777"/>
      <c r="I421" s="777"/>
      <c r="J421" s="777"/>
      <c r="K421" s="777"/>
      <c r="L421" s="777"/>
      <c r="M421" s="777"/>
      <c r="N421" s="777"/>
      <c r="O421" s="777"/>
      <c r="P421" s="777"/>
      <c r="Q421" s="777"/>
      <c r="R421" s="777"/>
      <c r="S421" s="777"/>
      <c r="T421" s="777"/>
      <c r="U421" s="777"/>
      <c r="V421" s="777"/>
      <c r="W421" s="777"/>
      <c r="X421" s="777"/>
      <c r="Y421" s="777"/>
      <c r="Z421" s="777"/>
    </row>
    <row r="422" spans="1:26">
      <c r="A422" s="787" t="s">
        <v>670</v>
      </c>
      <c r="B422" s="778">
        <f>B$2</f>
        <v>1</v>
      </c>
      <c r="C422" s="779">
        <f>C$2</f>
        <v>2</v>
      </c>
      <c r="D422" s="779">
        <f t="shared" ref="D422:Z422" si="19">D$2</f>
        <v>3</v>
      </c>
      <c r="E422" s="779">
        <f t="shared" si="19"/>
        <v>4</v>
      </c>
      <c r="F422" s="779">
        <f t="shared" si="19"/>
        <v>5</v>
      </c>
      <c r="G422" s="779">
        <f t="shared" si="19"/>
        <v>6</v>
      </c>
      <c r="H422" s="779">
        <f t="shared" si="19"/>
        <v>7</v>
      </c>
      <c r="I422" s="779">
        <f t="shared" si="19"/>
        <v>8</v>
      </c>
      <c r="J422" s="779">
        <f t="shared" si="19"/>
        <v>9</v>
      </c>
      <c r="K422" s="779">
        <f t="shared" si="19"/>
        <v>10</v>
      </c>
      <c r="L422" s="779">
        <f t="shared" si="19"/>
        <v>11</v>
      </c>
      <c r="M422" s="779">
        <f t="shared" si="19"/>
        <v>12</v>
      </c>
      <c r="N422" s="779">
        <f t="shared" si="19"/>
        <v>13</v>
      </c>
      <c r="O422" s="779">
        <f t="shared" si="19"/>
        <v>14</v>
      </c>
      <c r="P422" s="779">
        <f t="shared" si="19"/>
        <v>15</v>
      </c>
      <c r="Q422" s="779">
        <f t="shared" si="19"/>
        <v>16</v>
      </c>
      <c r="R422" s="779">
        <f t="shared" si="19"/>
        <v>17</v>
      </c>
      <c r="S422" s="779">
        <f t="shared" si="19"/>
        <v>18</v>
      </c>
      <c r="T422" s="779">
        <f t="shared" si="19"/>
        <v>19</v>
      </c>
      <c r="U422" s="779">
        <f t="shared" si="19"/>
        <v>20</v>
      </c>
      <c r="V422" s="779">
        <f t="shared" si="19"/>
        <v>21</v>
      </c>
      <c r="W422" s="779">
        <f t="shared" si="19"/>
        <v>22</v>
      </c>
      <c r="X422" s="779">
        <f t="shared" si="19"/>
        <v>23</v>
      </c>
      <c r="Y422" s="779">
        <f t="shared" si="19"/>
        <v>24</v>
      </c>
      <c r="Z422" s="779">
        <f t="shared" si="19"/>
        <v>25</v>
      </c>
    </row>
    <row r="423" spans="1:26">
      <c r="A423" s="780" t="str">
        <f>A$3</f>
        <v>FC721 = 1</v>
      </c>
      <c r="B423" s="784">
        <v>0</v>
      </c>
      <c r="C423" s="783">
        <v>0</v>
      </c>
      <c r="D423" s="783">
        <v>0</v>
      </c>
      <c r="E423" s="783">
        <v>0</v>
      </c>
      <c r="F423" s="783">
        <v>0</v>
      </c>
      <c r="G423" s="783">
        <v>0</v>
      </c>
      <c r="H423" s="783">
        <v>0</v>
      </c>
      <c r="I423" s="783">
        <v>0</v>
      </c>
      <c r="J423" s="783">
        <v>0</v>
      </c>
      <c r="K423" s="783">
        <v>0</v>
      </c>
      <c r="L423" s="783">
        <v>0</v>
      </c>
      <c r="M423" s="783">
        <v>0</v>
      </c>
      <c r="N423" s="783">
        <v>0</v>
      </c>
      <c r="O423" s="783">
        <v>0</v>
      </c>
      <c r="P423" s="783">
        <v>0</v>
      </c>
      <c r="Q423" s="684" t="s">
        <v>151</v>
      </c>
      <c r="R423" s="684" t="s">
        <v>151</v>
      </c>
      <c r="S423" s="684" t="s">
        <v>151</v>
      </c>
      <c r="T423" s="684" t="s">
        <v>151</v>
      </c>
      <c r="U423" s="684" t="s">
        <v>151</v>
      </c>
      <c r="V423" s="684" t="s">
        <v>151</v>
      </c>
      <c r="W423" s="684" t="s">
        <v>151</v>
      </c>
      <c r="X423" s="684" t="s">
        <v>151</v>
      </c>
      <c r="Y423" s="684" t="s">
        <v>151</v>
      </c>
      <c r="Z423" s="684" t="s">
        <v>151</v>
      </c>
    </row>
    <row r="424" spans="1:26">
      <c r="A424" s="780" t="str">
        <f>A$4</f>
        <v>FC722 = 2</v>
      </c>
      <c r="B424" s="785">
        <v>0</v>
      </c>
      <c r="C424" s="684">
        <v>0</v>
      </c>
      <c r="D424" s="684">
        <v>0</v>
      </c>
      <c r="E424" s="684">
        <v>0</v>
      </c>
      <c r="F424" s="684">
        <v>0</v>
      </c>
      <c r="G424" s="684">
        <v>0</v>
      </c>
      <c r="H424" s="684">
        <v>0</v>
      </c>
      <c r="I424" s="684">
        <v>0</v>
      </c>
      <c r="J424" s="684">
        <v>0</v>
      </c>
      <c r="K424" s="684">
        <v>0</v>
      </c>
      <c r="L424" s="684">
        <v>0</v>
      </c>
      <c r="M424" s="684">
        <v>0</v>
      </c>
      <c r="N424" s="684">
        <v>0</v>
      </c>
      <c r="O424" s="684">
        <v>0</v>
      </c>
      <c r="P424" s="684">
        <v>0</v>
      </c>
      <c r="Q424" s="684" t="s">
        <v>151</v>
      </c>
      <c r="R424" s="684" t="s">
        <v>151</v>
      </c>
      <c r="S424" s="684" t="s">
        <v>151</v>
      </c>
      <c r="T424" s="684" t="s">
        <v>151</v>
      </c>
      <c r="U424" s="684" t="s">
        <v>151</v>
      </c>
      <c r="V424" s="684" t="s">
        <v>151</v>
      </c>
      <c r="W424" s="684" t="s">
        <v>151</v>
      </c>
      <c r="X424" s="684" t="s">
        <v>151</v>
      </c>
      <c r="Y424" s="684" t="s">
        <v>151</v>
      </c>
      <c r="Z424" s="684" t="s">
        <v>151</v>
      </c>
    </row>
    <row r="425" spans="1:26">
      <c r="A425" s="780" t="str">
        <f>A$5</f>
        <v>FC723 = 3</v>
      </c>
      <c r="B425" s="785">
        <v>0</v>
      </c>
      <c r="C425" s="684">
        <v>0</v>
      </c>
      <c r="D425" s="684">
        <v>0</v>
      </c>
      <c r="E425" s="684">
        <v>0</v>
      </c>
      <c r="F425" s="684">
        <v>0</v>
      </c>
      <c r="G425" s="684">
        <v>0</v>
      </c>
      <c r="H425" s="684">
        <v>0</v>
      </c>
      <c r="I425" s="684">
        <v>0</v>
      </c>
      <c r="J425" s="684">
        <v>0</v>
      </c>
      <c r="K425" s="684">
        <v>0</v>
      </c>
      <c r="L425" s="684">
        <v>0</v>
      </c>
      <c r="M425" s="684">
        <v>0</v>
      </c>
      <c r="N425" s="684">
        <v>0</v>
      </c>
      <c r="O425" s="684">
        <v>0</v>
      </c>
      <c r="P425" s="684">
        <v>0</v>
      </c>
      <c r="Q425" s="684" t="s">
        <v>151</v>
      </c>
      <c r="R425" s="684" t="s">
        <v>151</v>
      </c>
      <c r="S425" s="684" t="s">
        <v>151</v>
      </c>
      <c r="T425" s="684" t="s">
        <v>151</v>
      </c>
      <c r="U425" s="684" t="s">
        <v>151</v>
      </c>
      <c r="V425" s="684" t="s">
        <v>151</v>
      </c>
      <c r="W425" s="684" t="s">
        <v>151</v>
      </c>
      <c r="X425" s="684" t="s">
        <v>151</v>
      </c>
      <c r="Y425" s="684" t="s">
        <v>151</v>
      </c>
      <c r="Z425" s="684" t="s">
        <v>151</v>
      </c>
    </row>
    <row r="426" spans="1:26">
      <c r="A426" s="780" t="str">
        <f>A$6</f>
        <v>FC724 = 4</v>
      </c>
      <c r="B426" s="785">
        <v>0</v>
      </c>
      <c r="C426" s="684">
        <v>0</v>
      </c>
      <c r="D426" s="684">
        <v>0</v>
      </c>
      <c r="E426" s="684">
        <v>0</v>
      </c>
      <c r="F426" s="684">
        <v>0</v>
      </c>
      <c r="G426" s="684">
        <v>0</v>
      </c>
      <c r="H426" s="684">
        <v>0</v>
      </c>
      <c r="I426" s="684">
        <v>0</v>
      </c>
      <c r="J426" s="684">
        <v>0</v>
      </c>
      <c r="K426" s="684">
        <v>0</v>
      </c>
      <c r="L426" s="684">
        <v>0</v>
      </c>
      <c r="M426" s="684">
        <v>0</v>
      </c>
      <c r="N426" s="684">
        <v>0</v>
      </c>
      <c r="O426" s="684">
        <v>0</v>
      </c>
      <c r="P426" s="684">
        <v>0</v>
      </c>
      <c r="Q426" s="684" t="s">
        <v>151</v>
      </c>
      <c r="R426" s="684" t="s">
        <v>151</v>
      </c>
      <c r="S426" s="684" t="s">
        <v>151</v>
      </c>
      <c r="T426" s="684" t="s">
        <v>151</v>
      </c>
      <c r="U426" s="684" t="s">
        <v>151</v>
      </c>
      <c r="V426" s="684" t="s">
        <v>151</v>
      </c>
      <c r="W426" s="684" t="s">
        <v>151</v>
      </c>
      <c r="X426" s="684" t="s">
        <v>151</v>
      </c>
      <c r="Y426" s="684" t="s">
        <v>151</v>
      </c>
      <c r="Z426" s="684" t="s">
        <v>151</v>
      </c>
    </row>
    <row r="427" spans="1:26">
      <c r="A427" s="780" t="str">
        <f>A$7</f>
        <v>FC726 = 5</v>
      </c>
      <c r="B427" s="785">
        <v>0</v>
      </c>
      <c r="C427" s="684">
        <v>0</v>
      </c>
      <c r="D427" s="684">
        <v>0</v>
      </c>
      <c r="E427" s="684">
        <v>0</v>
      </c>
      <c r="F427" s="684">
        <v>0</v>
      </c>
      <c r="G427" s="684">
        <v>0</v>
      </c>
      <c r="H427" s="684">
        <v>0</v>
      </c>
      <c r="I427" s="684">
        <v>0</v>
      </c>
      <c r="J427" s="684">
        <v>0</v>
      </c>
      <c r="K427" s="684">
        <v>0</v>
      </c>
      <c r="L427" s="684">
        <v>0</v>
      </c>
      <c r="M427" s="684">
        <v>0</v>
      </c>
      <c r="N427" s="684">
        <v>0</v>
      </c>
      <c r="O427" s="684">
        <v>0</v>
      </c>
      <c r="P427" s="684">
        <v>0</v>
      </c>
      <c r="Q427" s="684" t="s">
        <v>151</v>
      </c>
      <c r="R427" s="684" t="s">
        <v>151</v>
      </c>
      <c r="S427" s="684" t="s">
        <v>151</v>
      </c>
      <c r="T427" s="684" t="s">
        <v>151</v>
      </c>
      <c r="U427" s="684" t="s">
        <v>151</v>
      </c>
      <c r="V427" s="684" t="s">
        <v>151</v>
      </c>
      <c r="W427" s="684" t="s">
        <v>151</v>
      </c>
      <c r="X427" s="684" t="s">
        <v>151</v>
      </c>
      <c r="Y427" s="684" t="s">
        <v>151</v>
      </c>
      <c r="Z427" s="684" t="s">
        <v>151</v>
      </c>
    </row>
    <row r="428" spans="1:26">
      <c r="A428" s="780" t="str">
        <f>A$8</f>
        <v>FT724 = 6</v>
      </c>
      <c r="B428" s="785">
        <v>0</v>
      </c>
      <c r="C428" s="684">
        <v>0</v>
      </c>
      <c r="D428" s="684">
        <v>0</v>
      </c>
      <c r="E428" s="684">
        <v>0</v>
      </c>
      <c r="F428" s="684">
        <v>0</v>
      </c>
      <c r="G428" s="684">
        <v>0</v>
      </c>
      <c r="H428" s="684">
        <v>0</v>
      </c>
      <c r="I428" s="684">
        <v>0</v>
      </c>
      <c r="J428" s="684">
        <v>0</v>
      </c>
      <c r="K428" s="684">
        <v>0</v>
      </c>
      <c r="L428" s="684">
        <v>0</v>
      </c>
      <c r="M428" s="684">
        <v>0</v>
      </c>
      <c r="N428" s="684">
        <v>0</v>
      </c>
      <c r="O428" s="684">
        <v>0</v>
      </c>
      <c r="P428" s="684">
        <v>0</v>
      </c>
      <c r="Q428" s="684" t="s">
        <v>151</v>
      </c>
      <c r="R428" s="684" t="s">
        <v>151</v>
      </c>
      <c r="S428" s="684" t="s">
        <v>151</v>
      </c>
      <c r="T428" s="684" t="s">
        <v>151</v>
      </c>
      <c r="U428" s="684" t="s">
        <v>151</v>
      </c>
      <c r="V428" s="684" t="s">
        <v>151</v>
      </c>
      <c r="W428" s="684" t="s">
        <v>151</v>
      </c>
      <c r="X428" s="684" t="s">
        <v>151</v>
      </c>
      <c r="Y428" s="684" t="s">
        <v>151</v>
      </c>
      <c r="Z428" s="684" t="s">
        <v>151</v>
      </c>
    </row>
    <row r="429" spans="1:26">
      <c r="A429" s="780" t="str">
        <f>A$9</f>
        <v>FC728 = 7</v>
      </c>
      <c r="B429" s="785"/>
      <c r="C429" s="684"/>
      <c r="D429" s="684"/>
      <c r="E429" s="684"/>
      <c r="F429" s="684"/>
      <c r="G429" s="684"/>
      <c r="H429" s="684"/>
      <c r="I429" s="684"/>
      <c r="J429" s="684"/>
      <c r="K429" s="684"/>
      <c r="L429" s="684"/>
      <c r="M429" s="684"/>
      <c r="N429" s="684"/>
      <c r="O429" s="684"/>
      <c r="P429" s="684"/>
      <c r="Q429" s="684"/>
      <c r="R429" s="684"/>
      <c r="S429" s="684"/>
      <c r="T429" s="684"/>
      <c r="U429" s="684"/>
      <c r="V429" s="684"/>
      <c r="W429" s="684"/>
      <c r="X429" s="684"/>
      <c r="Y429" s="684"/>
      <c r="Z429" s="684"/>
    </row>
    <row r="430" spans="1:26">
      <c r="A430" s="780" t="str">
        <f>A$10</f>
        <v>FG722 = 8</v>
      </c>
      <c r="B430" s="785"/>
      <c r="C430" s="684"/>
      <c r="D430" s="684"/>
      <c r="E430" s="684"/>
      <c r="F430" s="684"/>
      <c r="G430" s="684"/>
      <c r="H430" s="684"/>
      <c r="I430" s="684"/>
      <c r="J430" s="684"/>
      <c r="K430" s="684"/>
      <c r="L430" s="684"/>
      <c r="M430" s="684"/>
      <c r="N430" s="684"/>
      <c r="O430" s="684"/>
      <c r="P430" s="684"/>
      <c r="Q430" s="684"/>
      <c r="R430" s="684"/>
      <c r="S430" s="684"/>
      <c r="T430" s="684"/>
      <c r="U430" s="684"/>
      <c r="V430" s="684"/>
      <c r="W430" s="684"/>
      <c r="X430" s="684"/>
      <c r="Y430" s="684"/>
      <c r="Z430" s="684"/>
    </row>
    <row r="431" spans="1:26">
      <c r="A431" s="780" t="str">
        <f>A$11</f>
        <v>FT728= 9</v>
      </c>
      <c r="B431" s="785"/>
      <c r="C431" s="684"/>
      <c r="D431" s="684"/>
      <c r="E431" s="684"/>
      <c r="F431" s="684"/>
      <c r="G431" s="684"/>
      <c r="H431" s="684"/>
      <c r="I431" s="684"/>
      <c r="J431" s="684"/>
      <c r="K431" s="684"/>
      <c r="L431" s="684"/>
      <c r="M431" s="684"/>
      <c r="N431" s="684"/>
      <c r="O431" s="684"/>
      <c r="P431" s="684"/>
      <c r="Q431" s="684"/>
      <c r="R431" s="684"/>
      <c r="S431" s="684"/>
      <c r="T431" s="684"/>
      <c r="U431" s="684"/>
      <c r="V431" s="684"/>
      <c r="W431" s="684"/>
      <c r="X431" s="684"/>
      <c r="Y431" s="684"/>
      <c r="Z431" s="684"/>
    </row>
    <row r="432" spans="1:26">
      <c r="A432" s="780" t="str">
        <f>A$12</f>
        <v/>
      </c>
      <c r="B432" s="785"/>
      <c r="C432" s="684"/>
      <c r="D432" s="684"/>
      <c r="E432" s="684"/>
      <c r="F432" s="684"/>
      <c r="G432" s="684"/>
      <c r="H432" s="684"/>
      <c r="I432" s="684"/>
      <c r="J432" s="684"/>
      <c r="K432" s="684"/>
      <c r="L432" s="684"/>
      <c r="M432" s="684"/>
      <c r="N432" s="684"/>
      <c r="O432" s="684"/>
      <c r="P432" s="684"/>
      <c r="Q432" s="684"/>
      <c r="R432" s="684"/>
      <c r="S432" s="684"/>
      <c r="T432" s="684"/>
      <c r="U432" s="684"/>
      <c r="V432" s="684"/>
      <c r="W432" s="684"/>
      <c r="X432" s="684"/>
      <c r="Y432" s="684"/>
      <c r="Z432" s="684"/>
    </row>
    <row r="433" spans="1:26">
      <c r="A433" s="780" t="str">
        <f>A$13</f>
        <v/>
      </c>
      <c r="B433" s="785"/>
      <c r="C433" s="684"/>
      <c r="D433" s="684"/>
      <c r="E433" s="684"/>
      <c r="F433" s="684"/>
      <c r="G433" s="684"/>
      <c r="H433" s="684"/>
      <c r="I433" s="684"/>
      <c r="J433" s="684"/>
      <c r="K433" s="684"/>
      <c r="L433" s="684"/>
      <c r="M433" s="684"/>
      <c r="N433" s="684"/>
      <c r="O433" s="684"/>
      <c r="P433" s="684"/>
      <c r="Q433" s="684"/>
      <c r="R433" s="684"/>
      <c r="S433" s="684"/>
      <c r="T433" s="684"/>
      <c r="U433" s="684"/>
      <c r="V433" s="684"/>
      <c r="W433" s="684"/>
      <c r="X433" s="684"/>
      <c r="Y433" s="684"/>
      <c r="Z433" s="684"/>
    </row>
    <row r="434" spans="1:26">
      <c r="A434" s="780" t="str">
        <f>A$14</f>
        <v/>
      </c>
      <c r="B434" s="785"/>
      <c r="C434" s="684"/>
      <c r="D434" s="684"/>
      <c r="E434" s="684"/>
      <c r="F434" s="684"/>
      <c r="G434" s="684"/>
      <c r="H434" s="684"/>
      <c r="I434" s="684"/>
      <c r="J434" s="684"/>
      <c r="K434" s="684"/>
      <c r="L434" s="684"/>
      <c r="M434" s="684"/>
      <c r="N434" s="684"/>
      <c r="O434" s="684"/>
      <c r="P434" s="684"/>
      <c r="Q434" s="684"/>
      <c r="R434" s="684"/>
      <c r="S434" s="684"/>
      <c r="T434" s="684"/>
      <c r="U434" s="684"/>
      <c r="V434" s="684"/>
      <c r="W434" s="684"/>
      <c r="X434" s="684"/>
      <c r="Y434" s="684"/>
      <c r="Z434" s="684"/>
    </row>
    <row r="435" spans="1:26">
      <c r="A435" s="780" t="str">
        <f>A$15</f>
        <v/>
      </c>
      <c r="B435" s="785"/>
      <c r="C435" s="684"/>
      <c r="D435" s="684"/>
      <c r="E435" s="684"/>
      <c r="F435" s="684"/>
      <c r="G435" s="684"/>
      <c r="H435" s="684"/>
      <c r="I435" s="684"/>
      <c r="J435" s="684"/>
      <c r="K435" s="684"/>
      <c r="L435" s="684"/>
      <c r="M435" s="684"/>
      <c r="N435" s="684"/>
      <c r="O435" s="684"/>
      <c r="P435" s="684"/>
      <c r="Q435" s="684"/>
      <c r="R435" s="684"/>
      <c r="S435" s="684"/>
      <c r="T435" s="684"/>
      <c r="U435" s="684"/>
      <c r="V435" s="684"/>
      <c r="W435" s="684"/>
      <c r="X435" s="684"/>
      <c r="Y435" s="684"/>
      <c r="Z435" s="684"/>
    </row>
    <row r="436" spans="1:26">
      <c r="A436" s="780" t="str">
        <f>A$16</f>
        <v/>
      </c>
      <c r="B436" s="785"/>
      <c r="C436" s="684"/>
      <c r="D436" s="684"/>
      <c r="E436" s="684"/>
      <c r="F436" s="684"/>
      <c r="G436" s="684"/>
      <c r="H436" s="684"/>
      <c r="I436" s="684"/>
      <c r="J436" s="684"/>
      <c r="K436" s="684"/>
      <c r="L436" s="684"/>
      <c r="M436" s="684"/>
      <c r="N436" s="684"/>
      <c r="O436" s="684"/>
      <c r="P436" s="684"/>
      <c r="Q436" s="684"/>
      <c r="R436" s="684"/>
      <c r="S436" s="684"/>
      <c r="T436" s="684"/>
      <c r="U436" s="684"/>
      <c r="V436" s="684"/>
      <c r="W436" s="684"/>
      <c r="X436" s="684"/>
      <c r="Y436" s="684"/>
      <c r="Z436" s="684"/>
    </row>
    <row r="437" spans="1:26">
      <c r="A437" s="780" t="str">
        <f>A$17</f>
        <v/>
      </c>
      <c r="B437" s="785"/>
      <c r="C437" s="684"/>
      <c r="D437" s="684"/>
      <c r="E437" s="684"/>
      <c r="F437" s="684"/>
      <c r="G437" s="684"/>
      <c r="H437" s="684"/>
      <c r="I437" s="684"/>
      <c r="J437" s="684"/>
      <c r="K437" s="684"/>
      <c r="L437" s="684"/>
      <c r="M437" s="684"/>
      <c r="N437" s="684"/>
      <c r="O437" s="684"/>
      <c r="P437" s="684"/>
      <c r="Q437" s="684"/>
      <c r="R437" s="684"/>
      <c r="S437" s="684"/>
      <c r="T437" s="684"/>
      <c r="U437" s="684"/>
      <c r="V437" s="684"/>
      <c r="W437" s="684"/>
      <c r="X437" s="684"/>
      <c r="Y437" s="684"/>
      <c r="Z437" s="684"/>
    </row>
    <row r="438" spans="1:26">
      <c r="A438" s="780" t="str">
        <f>A$18</f>
        <v/>
      </c>
      <c r="B438" s="785"/>
      <c r="C438" s="684"/>
      <c r="D438" s="684"/>
      <c r="E438" s="684"/>
      <c r="F438" s="684"/>
      <c r="G438" s="684"/>
      <c r="H438" s="684"/>
      <c r="I438" s="684"/>
      <c r="J438" s="684"/>
      <c r="K438" s="684"/>
      <c r="L438" s="684"/>
      <c r="M438" s="684"/>
      <c r="N438" s="684"/>
      <c r="O438" s="684"/>
      <c r="P438" s="684"/>
      <c r="Q438" s="684"/>
      <c r="R438" s="684"/>
      <c r="S438" s="684"/>
      <c r="T438" s="684"/>
      <c r="U438" s="684"/>
      <c r="V438" s="684"/>
      <c r="W438" s="684"/>
      <c r="X438" s="684"/>
      <c r="Y438" s="684"/>
      <c r="Z438" s="684"/>
    </row>
    <row r="439" spans="1:26">
      <c r="A439" s="780" t="str">
        <f>A$19</f>
        <v/>
      </c>
      <c r="B439" s="785"/>
      <c r="C439" s="684"/>
      <c r="D439" s="684"/>
      <c r="E439" s="684"/>
      <c r="F439" s="684"/>
      <c r="G439" s="684"/>
      <c r="H439" s="684"/>
      <c r="I439" s="684"/>
      <c r="J439" s="684"/>
      <c r="K439" s="684"/>
      <c r="L439" s="684"/>
      <c r="M439" s="684"/>
      <c r="N439" s="684"/>
      <c r="O439" s="684"/>
      <c r="P439" s="684"/>
      <c r="Q439" s="684"/>
      <c r="R439" s="684"/>
      <c r="S439" s="684"/>
      <c r="T439" s="684"/>
      <c r="U439" s="684"/>
      <c r="V439" s="684"/>
      <c r="W439" s="684"/>
      <c r="X439" s="684"/>
      <c r="Y439" s="684"/>
      <c r="Z439" s="684"/>
    </row>
    <row r="440" spans="1:26">
      <c r="A440" s="780" t="str">
        <f>A$20</f>
        <v/>
      </c>
      <c r="B440" s="785"/>
      <c r="C440" s="684"/>
      <c r="D440" s="684"/>
      <c r="E440" s="684"/>
      <c r="F440" s="684"/>
      <c r="G440" s="684"/>
      <c r="H440" s="684"/>
      <c r="I440" s="684"/>
      <c r="J440" s="684"/>
      <c r="K440" s="684"/>
      <c r="L440" s="684"/>
      <c r="M440" s="684"/>
      <c r="N440" s="684"/>
      <c r="O440" s="684"/>
      <c r="P440" s="684"/>
      <c r="Q440" s="684"/>
      <c r="R440" s="684"/>
      <c r="S440" s="684"/>
      <c r="T440" s="684"/>
      <c r="U440" s="684"/>
      <c r="V440" s="684"/>
      <c r="W440" s="684"/>
      <c r="X440" s="684"/>
      <c r="Y440" s="684"/>
      <c r="Z440" s="684"/>
    </row>
    <row r="442" spans="1:26">
      <c r="A442" s="786"/>
      <c r="B442" s="776" t="str">
        <f>B$1</f>
        <v>Variants</v>
      </c>
      <c r="C442" s="777"/>
      <c r="D442" s="777"/>
      <c r="E442" s="777"/>
      <c r="F442" s="777"/>
      <c r="G442" s="777"/>
      <c r="H442" s="777"/>
      <c r="I442" s="777"/>
      <c r="J442" s="777"/>
      <c r="K442" s="777"/>
      <c r="L442" s="777"/>
      <c r="M442" s="777"/>
      <c r="N442" s="777"/>
      <c r="O442" s="777"/>
      <c r="P442" s="777"/>
      <c r="Q442" s="777"/>
      <c r="R442" s="777"/>
      <c r="S442" s="777"/>
      <c r="T442" s="777"/>
      <c r="U442" s="777"/>
      <c r="V442" s="777"/>
      <c r="W442" s="777"/>
      <c r="X442" s="777"/>
      <c r="Y442" s="777"/>
      <c r="Z442" s="777"/>
    </row>
    <row r="443" spans="1:26">
      <c r="A443" s="787" t="s">
        <v>172</v>
      </c>
      <c r="B443" s="778">
        <f>B$2</f>
        <v>1</v>
      </c>
      <c r="C443" s="779">
        <f>C$2</f>
        <v>2</v>
      </c>
      <c r="D443" s="779">
        <f t="shared" ref="D443:Z443" si="20">D$2</f>
        <v>3</v>
      </c>
      <c r="E443" s="779">
        <f t="shared" si="20"/>
        <v>4</v>
      </c>
      <c r="F443" s="779">
        <f t="shared" si="20"/>
        <v>5</v>
      </c>
      <c r="G443" s="779">
        <f t="shared" si="20"/>
        <v>6</v>
      </c>
      <c r="H443" s="779">
        <f t="shared" si="20"/>
        <v>7</v>
      </c>
      <c r="I443" s="779">
        <f t="shared" si="20"/>
        <v>8</v>
      </c>
      <c r="J443" s="779">
        <f t="shared" si="20"/>
        <v>9</v>
      </c>
      <c r="K443" s="779">
        <f t="shared" si="20"/>
        <v>10</v>
      </c>
      <c r="L443" s="779">
        <f t="shared" si="20"/>
        <v>11</v>
      </c>
      <c r="M443" s="779">
        <f t="shared" si="20"/>
        <v>12</v>
      </c>
      <c r="N443" s="779">
        <f t="shared" si="20"/>
        <v>13</v>
      </c>
      <c r="O443" s="779">
        <f t="shared" si="20"/>
        <v>14</v>
      </c>
      <c r="P443" s="779">
        <f t="shared" si="20"/>
        <v>15</v>
      </c>
      <c r="Q443" s="779">
        <f t="shared" si="20"/>
        <v>16</v>
      </c>
      <c r="R443" s="779">
        <f t="shared" si="20"/>
        <v>17</v>
      </c>
      <c r="S443" s="779">
        <f t="shared" si="20"/>
        <v>18</v>
      </c>
      <c r="T443" s="779">
        <f t="shared" si="20"/>
        <v>19</v>
      </c>
      <c r="U443" s="779">
        <f t="shared" si="20"/>
        <v>20</v>
      </c>
      <c r="V443" s="779">
        <f t="shared" si="20"/>
        <v>21</v>
      </c>
      <c r="W443" s="779">
        <f t="shared" si="20"/>
        <v>22</v>
      </c>
      <c r="X443" s="779">
        <f t="shared" si="20"/>
        <v>23</v>
      </c>
      <c r="Y443" s="779">
        <f t="shared" si="20"/>
        <v>24</v>
      </c>
      <c r="Z443" s="779">
        <f t="shared" si="20"/>
        <v>25</v>
      </c>
    </row>
    <row r="444" spans="1:26">
      <c r="A444" s="780" t="str">
        <f>A$3</f>
        <v>FC721 = 1</v>
      </c>
      <c r="B444" s="784" t="s">
        <v>151</v>
      </c>
      <c r="C444" s="783" t="s">
        <v>151</v>
      </c>
      <c r="D444" s="684" t="s">
        <v>151</v>
      </c>
      <c r="E444" s="684" t="s">
        <v>151</v>
      </c>
      <c r="F444" s="684" t="s">
        <v>151</v>
      </c>
      <c r="G444" s="684" t="s">
        <v>151</v>
      </c>
      <c r="H444" s="684" t="s">
        <v>151</v>
      </c>
      <c r="I444" s="684" t="s">
        <v>151</v>
      </c>
      <c r="J444" s="684" t="s">
        <v>151</v>
      </c>
      <c r="K444" s="684" t="s">
        <v>151</v>
      </c>
      <c r="L444" s="684" t="s">
        <v>151</v>
      </c>
      <c r="M444" s="684" t="s">
        <v>151</v>
      </c>
      <c r="N444" s="684" t="s">
        <v>151</v>
      </c>
      <c r="O444" s="684" t="s">
        <v>151</v>
      </c>
      <c r="P444" s="684" t="s">
        <v>151</v>
      </c>
      <c r="Q444" s="684" t="s">
        <v>151</v>
      </c>
      <c r="R444" s="684" t="s">
        <v>151</v>
      </c>
      <c r="S444" s="684" t="s">
        <v>151</v>
      </c>
      <c r="T444" s="684" t="s">
        <v>151</v>
      </c>
      <c r="U444" s="684" t="s">
        <v>151</v>
      </c>
      <c r="V444" s="684" t="s">
        <v>151</v>
      </c>
      <c r="W444" s="684" t="s">
        <v>151</v>
      </c>
      <c r="X444" s="684" t="s">
        <v>151</v>
      </c>
      <c r="Y444" s="684" t="s">
        <v>151</v>
      </c>
      <c r="Z444" s="684" t="s">
        <v>151</v>
      </c>
    </row>
    <row r="445" spans="1:26">
      <c r="A445" s="780" t="str">
        <f>A$4</f>
        <v>FC722 = 2</v>
      </c>
      <c r="B445" s="785" t="s">
        <v>151</v>
      </c>
      <c r="C445" s="684" t="s">
        <v>151</v>
      </c>
      <c r="D445" s="684" t="s">
        <v>151</v>
      </c>
      <c r="E445" s="684" t="s">
        <v>151</v>
      </c>
      <c r="F445" s="684" t="s">
        <v>151</v>
      </c>
      <c r="G445" s="684" t="s">
        <v>151</v>
      </c>
      <c r="H445" s="684" t="s">
        <v>151</v>
      </c>
      <c r="I445" s="684" t="s">
        <v>151</v>
      </c>
      <c r="J445" s="684" t="s">
        <v>151</v>
      </c>
      <c r="K445" s="684" t="s">
        <v>151</v>
      </c>
      <c r="L445" s="684" t="s">
        <v>151</v>
      </c>
      <c r="M445" s="684" t="s">
        <v>151</v>
      </c>
      <c r="N445" s="684" t="s">
        <v>151</v>
      </c>
      <c r="O445" s="684" t="s">
        <v>151</v>
      </c>
      <c r="P445" s="684" t="s">
        <v>151</v>
      </c>
      <c r="Q445" s="684" t="s">
        <v>151</v>
      </c>
      <c r="R445" s="684" t="s">
        <v>151</v>
      </c>
      <c r="S445" s="684" t="s">
        <v>151</v>
      </c>
      <c r="T445" s="684" t="s">
        <v>151</v>
      </c>
      <c r="U445" s="684" t="s">
        <v>151</v>
      </c>
      <c r="V445" s="684" t="s">
        <v>151</v>
      </c>
      <c r="W445" s="684" t="s">
        <v>151</v>
      </c>
      <c r="X445" s="684" t="s">
        <v>151</v>
      </c>
      <c r="Y445" s="684" t="s">
        <v>151</v>
      </c>
      <c r="Z445" s="684" t="s">
        <v>151</v>
      </c>
    </row>
    <row r="446" spans="1:26">
      <c r="A446" s="780" t="str">
        <f>A$5</f>
        <v>FC723 = 3</v>
      </c>
      <c r="B446" s="785" t="s">
        <v>151</v>
      </c>
      <c r="C446" s="684" t="s">
        <v>151</v>
      </c>
      <c r="D446" s="684" t="s">
        <v>151</v>
      </c>
      <c r="E446" s="684" t="s">
        <v>151</v>
      </c>
      <c r="F446" s="684" t="s">
        <v>151</v>
      </c>
      <c r="G446" s="684" t="s">
        <v>151</v>
      </c>
      <c r="H446" s="684" t="s">
        <v>151</v>
      </c>
      <c r="I446" s="684" t="s">
        <v>151</v>
      </c>
      <c r="J446" s="684" t="s">
        <v>151</v>
      </c>
      <c r="K446" s="684" t="s">
        <v>151</v>
      </c>
      <c r="L446" s="684" t="s">
        <v>151</v>
      </c>
      <c r="M446" s="684" t="s">
        <v>151</v>
      </c>
      <c r="N446" s="684" t="s">
        <v>151</v>
      </c>
      <c r="O446" s="684" t="s">
        <v>151</v>
      </c>
      <c r="P446" s="684" t="s">
        <v>151</v>
      </c>
      <c r="Q446" s="684" t="s">
        <v>151</v>
      </c>
      <c r="R446" s="684" t="s">
        <v>151</v>
      </c>
      <c r="S446" s="684" t="s">
        <v>151</v>
      </c>
      <c r="T446" s="684" t="s">
        <v>151</v>
      </c>
      <c r="U446" s="684" t="s">
        <v>151</v>
      </c>
      <c r="V446" s="684" t="s">
        <v>151</v>
      </c>
      <c r="W446" s="684" t="s">
        <v>151</v>
      </c>
      <c r="X446" s="684" t="s">
        <v>151</v>
      </c>
      <c r="Y446" s="684" t="s">
        <v>151</v>
      </c>
      <c r="Z446" s="684" t="s">
        <v>151</v>
      </c>
    </row>
    <row r="447" spans="1:26">
      <c r="A447" s="780" t="str">
        <f>A$6</f>
        <v>FC724 = 4</v>
      </c>
      <c r="B447" s="785" t="s">
        <v>151</v>
      </c>
      <c r="C447" s="684" t="s">
        <v>151</v>
      </c>
      <c r="D447" s="684" t="s">
        <v>151</v>
      </c>
      <c r="E447" s="684" t="s">
        <v>151</v>
      </c>
      <c r="F447" s="684" t="s">
        <v>151</v>
      </c>
      <c r="G447" s="684" t="s">
        <v>151</v>
      </c>
      <c r="H447" s="684" t="s">
        <v>151</v>
      </c>
      <c r="I447" s="684" t="s">
        <v>151</v>
      </c>
      <c r="J447" s="684" t="s">
        <v>151</v>
      </c>
      <c r="K447" s="684" t="s">
        <v>151</v>
      </c>
      <c r="L447" s="684" t="s">
        <v>151</v>
      </c>
      <c r="M447" s="684" t="s">
        <v>151</v>
      </c>
      <c r="N447" s="684" t="s">
        <v>151</v>
      </c>
      <c r="O447" s="684" t="s">
        <v>151</v>
      </c>
      <c r="P447" s="684" t="s">
        <v>151</v>
      </c>
      <c r="Q447" s="684" t="s">
        <v>151</v>
      </c>
      <c r="R447" s="684" t="s">
        <v>151</v>
      </c>
      <c r="S447" s="684" t="s">
        <v>151</v>
      </c>
      <c r="T447" s="684" t="s">
        <v>151</v>
      </c>
      <c r="U447" s="684" t="s">
        <v>151</v>
      </c>
      <c r="V447" s="684" t="s">
        <v>151</v>
      </c>
      <c r="W447" s="684" t="s">
        <v>151</v>
      </c>
      <c r="X447" s="684" t="s">
        <v>151</v>
      </c>
      <c r="Y447" s="684" t="s">
        <v>151</v>
      </c>
      <c r="Z447" s="684" t="s">
        <v>151</v>
      </c>
    </row>
    <row r="448" spans="1:26">
      <c r="A448" s="780" t="str">
        <f>A$7</f>
        <v>FC726 = 5</v>
      </c>
      <c r="B448" s="785" t="s">
        <v>151</v>
      </c>
      <c r="C448" s="684" t="s">
        <v>151</v>
      </c>
      <c r="D448" s="684" t="s">
        <v>151</v>
      </c>
      <c r="E448" s="684" t="s">
        <v>151</v>
      </c>
      <c r="F448" s="684" t="s">
        <v>151</v>
      </c>
      <c r="G448" s="684" t="s">
        <v>151</v>
      </c>
      <c r="H448" s="684" t="s">
        <v>151</v>
      </c>
      <c r="I448" s="684" t="s">
        <v>151</v>
      </c>
      <c r="J448" s="684" t="s">
        <v>151</v>
      </c>
      <c r="K448" s="684" t="s">
        <v>151</v>
      </c>
      <c r="L448" s="684" t="s">
        <v>151</v>
      </c>
      <c r="M448" s="684" t="s">
        <v>151</v>
      </c>
      <c r="N448" s="684" t="s">
        <v>151</v>
      </c>
      <c r="O448" s="684" t="s">
        <v>151</v>
      </c>
      <c r="P448" s="684" t="s">
        <v>151</v>
      </c>
      <c r="Q448" s="684" t="s">
        <v>151</v>
      </c>
      <c r="R448" s="684" t="s">
        <v>151</v>
      </c>
      <c r="S448" s="684" t="s">
        <v>151</v>
      </c>
      <c r="T448" s="684" t="s">
        <v>151</v>
      </c>
      <c r="U448" s="684" t="s">
        <v>151</v>
      </c>
      <c r="V448" s="684" t="s">
        <v>151</v>
      </c>
      <c r="W448" s="684" t="s">
        <v>151</v>
      </c>
      <c r="X448" s="684" t="s">
        <v>151</v>
      </c>
      <c r="Y448" s="684" t="s">
        <v>151</v>
      </c>
      <c r="Z448" s="684" t="s">
        <v>151</v>
      </c>
    </row>
    <row r="449" spans="1:26">
      <c r="A449" s="780" t="str">
        <f>A$8</f>
        <v>FT724 = 6</v>
      </c>
      <c r="B449" s="785" t="s">
        <v>151</v>
      </c>
      <c r="C449" s="684" t="s">
        <v>151</v>
      </c>
      <c r="D449" s="684" t="s">
        <v>151</v>
      </c>
      <c r="E449" s="684" t="s">
        <v>151</v>
      </c>
      <c r="F449" s="684" t="s">
        <v>151</v>
      </c>
      <c r="G449" s="684" t="s">
        <v>151</v>
      </c>
      <c r="H449" s="684" t="s">
        <v>151</v>
      </c>
      <c r="I449" s="684" t="s">
        <v>151</v>
      </c>
      <c r="J449" s="684" t="s">
        <v>151</v>
      </c>
      <c r="K449" s="684" t="s">
        <v>151</v>
      </c>
      <c r="L449" s="684" t="s">
        <v>151</v>
      </c>
      <c r="M449" s="684" t="s">
        <v>151</v>
      </c>
      <c r="N449" s="684" t="s">
        <v>151</v>
      </c>
      <c r="O449" s="684" t="s">
        <v>151</v>
      </c>
      <c r="P449" s="684" t="s">
        <v>151</v>
      </c>
      <c r="Q449" s="684" t="s">
        <v>151</v>
      </c>
      <c r="R449" s="684" t="s">
        <v>151</v>
      </c>
      <c r="S449" s="684" t="s">
        <v>151</v>
      </c>
      <c r="T449" s="684" t="s">
        <v>151</v>
      </c>
      <c r="U449" s="684" t="s">
        <v>151</v>
      </c>
      <c r="V449" s="684" t="s">
        <v>151</v>
      </c>
      <c r="W449" s="684" t="s">
        <v>151</v>
      </c>
      <c r="X449" s="684" t="s">
        <v>151</v>
      </c>
      <c r="Y449" s="684" t="s">
        <v>151</v>
      </c>
      <c r="Z449" s="684" t="s">
        <v>151</v>
      </c>
    </row>
    <row r="450" spans="1:26">
      <c r="A450" s="780" t="str">
        <f>A$9</f>
        <v>FC728 = 7</v>
      </c>
      <c r="B450" s="785"/>
      <c r="C450" s="684"/>
      <c r="D450" s="684"/>
      <c r="E450" s="684"/>
      <c r="F450" s="684"/>
      <c r="G450" s="684"/>
      <c r="H450" s="684"/>
      <c r="I450" s="684"/>
      <c r="J450" s="684"/>
      <c r="K450" s="684"/>
      <c r="L450" s="684"/>
      <c r="M450" s="684"/>
      <c r="N450" s="684"/>
      <c r="O450" s="684"/>
      <c r="P450" s="684"/>
      <c r="Q450" s="684"/>
      <c r="R450" s="684"/>
      <c r="S450" s="684"/>
      <c r="T450" s="684"/>
      <c r="U450" s="684"/>
      <c r="V450" s="684"/>
      <c r="W450" s="684"/>
      <c r="X450" s="684"/>
      <c r="Y450" s="684"/>
      <c r="Z450" s="684"/>
    </row>
    <row r="451" spans="1:26">
      <c r="A451" s="780" t="str">
        <f>A$10</f>
        <v>FG722 = 8</v>
      </c>
      <c r="B451" s="785"/>
      <c r="C451" s="684"/>
      <c r="D451" s="684"/>
      <c r="E451" s="684"/>
      <c r="F451" s="684"/>
      <c r="G451" s="684"/>
      <c r="H451" s="684"/>
      <c r="I451" s="684"/>
      <c r="J451" s="684"/>
      <c r="K451" s="684"/>
      <c r="L451" s="684"/>
      <c r="M451" s="684"/>
      <c r="N451" s="684"/>
      <c r="O451" s="684"/>
      <c r="P451" s="684"/>
      <c r="Q451" s="684"/>
      <c r="R451" s="684"/>
      <c r="S451" s="684"/>
      <c r="T451" s="684"/>
      <c r="U451" s="684"/>
      <c r="V451" s="684"/>
      <c r="W451" s="684"/>
      <c r="X451" s="684"/>
      <c r="Y451" s="684"/>
      <c r="Z451" s="684"/>
    </row>
    <row r="452" spans="1:26">
      <c r="A452" s="780" t="str">
        <f>A$11</f>
        <v>FT728= 9</v>
      </c>
      <c r="B452" s="785"/>
      <c r="C452" s="684"/>
      <c r="D452" s="684"/>
      <c r="E452" s="684"/>
      <c r="F452" s="684"/>
      <c r="G452" s="684"/>
      <c r="H452" s="684"/>
      <c r="I452" s="684"/>
      <c r="J452" s="684"/>
      <c r="K452" s="684"/>
      <c r="L452" s="684"/>
      <c r="M452" s="684"/>
      <c r="N452" s="684"/>
      <c r="O452" s="684"/>
      <c r="P452" s="684"/>
      <c r="Q452" s="684"/>
      <c r="R452" s="684"/>
      <c r="S452" s="684"/>
      <c r="T452" s="684"/>
      <c r="U452" s="684"/>
      <c r="V452" s="684"/>
      <c r="W452" s="684"/>
      <c r="X452" s="684"/>
      <c r="Y452" s="684"/>
      <c r="Z452" s="684"/>
    </row>
    <row r="453" spans="1:26">
      <c r="A453" s="780" t="str">
        <f>A$12</f>
        <v/>
      </c>
      <c r="B453" s="785"/>
      <c r="C453" s="684"/>
      <c r="D453" s="684"/>
      <c r="E453" s="684"/>
      <c r="F453" s="684"/>
      <c r="G453" s="684"/>
      <c r="H453" s="684"/>
      <c r="I453" s="684"/>
      <c r="J453" s="684"/>
      <c r="K453" s="684"/>
      <c r="L453" s="684"/>
      <c r="M453" s="684"/>
      <c r="N453" s="684"/>
      <c r="O453" s="684"/>
      <c r="P453" s="684"/>
      <c r="Q453" s="684"/>
      <c r="R453" s="684"/>
      <c r="S453" s="684"/>
      <c r="T453" s="684"/>
      <c r="U453" s="684"/>
      <c r="V453" s="684"/>
      <c r="W453" s="684"/>
      <c r="X453" s="684"/>
      <c r="Y453" s="684"/>
      <c r="Z453" s="684"/>
    </row>
    <row r="454" spans="1:26">
      <c r="A454" s="780" t="str">
        <f>A$13</f>
        <v/>
      </c>
      <c r="B454" s="785"/>
      <c r="C454" s="684"/>
      <c r="D454" s="684"/>
      <c r="E454" s="684"/>
      <c r="F454" s="684"/>
      <c r="G454" s="684"/>
      <c r="H454" s="684"/>
      <c r="I454" s="684"/>
      <c r="J454" s="684"/>
      <c r="K454" s="684"/>
      <c r="L454" s="684"/>
      <c r="M454" s="684"/>
      <c r="N454" s="684"/>
      <c r="O454" s="684"/>
      <c r="P454" s="684"/>
      <c r="Q454" s="684"/>
      <c r="R454" s="684"/>
      <c r="S454" s="684"/>
      <c r="T454" s="684"/>
      <c r="U454" s="684"/>
      <c r="V454" s="684"/>
      <c r="W454" s="684"/>
      <c r="X454" s="684"/>
      <c r="Y454" s="684"/>
      <c r="Z454" s="684"/>
    </row>
    <row r="455" spans="1:26">
      <c r="A455" s="780" t="str">
        <f>A$14</f>
        <v/>
      </c>
      <c r="B455" s="785"/>
      <c r="C455" s="684"/>
      <c r="D455" s="684"/>
      <c r="E455" s="684"/>
      <c r="F455" s="684"/>
      <c r="G455" s="684"/>
      <c r="H455" s="684"/>
      <c r="I455" s="684"/>
      <c r="J455" s="684"/>
      <c r="K455" s="684"/>
      <c r="L455" s="684"/>
      <c r="M455" s="684"/>
      <c r="N455" s="684"/>
      <c r="O455" s="684"/>
      <c r="P455" s="684"/>
      <c r="Q455" s="684"/>
      <c r="R455" s="684"/>
      <c r="S455" s="684"/>
      <c r="T455" s="684"/>
      <c r="U455" s="684"/>
      <c r="V455" s="684"/>
      <c r="W455" s="684"/>
      <c r="X455" s="684"/>
      <c r="Y455" s="684"/>
      <c r="Z455" s="684"/>
    </row>
    <row r="456" spans="1:26">
      <c r="A456" s="780" t="str">
        <f>A$15</f>
        <v/>
      </c>
      <c r="B456" s="785"/>
      <c r="C456" s="684"/>
      <c r="D456" s="684"/>
      <c r="E456" s="684"/>
      <c r="F456" s="684"/>
      <c r="G456" s="684"/>
      <c r="H456" s="684"/>
      <c r="I456" s="684"/>
      <c r="J456" s="684"/>
      <c r="K456" s="684"/>
      <c r="L456" s="684"/>
      <c r="M456" s="684"/>
      <c r="N456" s="684"/>
      <c r="O456" s="684"/>
      <c r="P456" s="684"/>
      <c r="Q456" s="684"/>
      <c r="R456" s="684"/>
      <c r="S456" s="684"/>
      <c r="T456" s="684"/>
      <c r="U456" s="684"/>
      <c r="V456" s="684"/>
      <c r="W456" s="684"/>
      <c r="X456" s="684"/>
      <c r="Y456" s="684"/>
      <c r="Z456" s="684"/>
    </row>
    <row r="457" spans="1:26">
      <c r="A457" s="780" t="str">
        <f>A$16</f>
        <v/>
      </c>
      <c r="B457" s="785"/>
      <c r="C457" s="684"/>
      <c r="D457" s="684"/>
      <c r="E457" s="684"/>
      <c r="F457" s="684"/>
      <c r="G457" s="684"/>
      <c r="H457" s="684"/>
      <c r="I457" s="684"/>
      <c r="J457" s="684"/>
      <c r="K457" s="684"/>
      <c r="L457" s="684"/>
      <c r="M457" s="684"/>
      <c r="N457" s="684"/>
      <c r="O457" s="684"/>
      <c r="P457" s="684"/>
      <c r="Q457" s="684"/>
      <c r="R457" s="684"/>
      <c r="S457" s="684"/>
      <c r="T457" s="684"/>
      <c r="U457" s="684"/>
      <c r="V457" s="684"/>
      <c r="W457" s="684"/>
      <c r="X457" s="684"/>
      <c r="Y457" s="684"/>
      <c r="Z457" s="684"/>
    </row>
    <row r="458" spans="1:26">
      <c r="A458" s="780" t="str">
        <f>A$17</f>
        <v/>
      </c>
      <c r="B458" s="785"/>
      <c r="C458" s="684"/>
      <c r="D458" s="684"/>
      <c r="E458" s="684"/>
      <c r="F458" s="684"/>
      <c r="G458" s="684"/>
      <c r="H458" s="684"/>
      <c r="I458" s="684"/>
      <c r="J458" s="684"/>
      <c r="K458" s="684"/>
      <c r="L458" s="684"/>
      <c r="M458" s="684"/>
      <c r="N458" s="684"/>
      <c r="O458" s="684"/>
      <c r="P458" s="684"/>
      <c r="Q458" s="684"/>
      <c r="R458" s="684"/>
      <c r="S458" s="684"/>
      <c r="T458" s="684"/>
      <c r="U458" s="684"/>
      <c r="V458" s="684"/>
      <c r="W458" s="684"/>
      <c r="X458" s="684"/>
      <c r="Y458" s="684"/>
      <c r="Z458" s="684"/>
    </row>
    <row r="459" spans="1:26">
      <c r="A459" s="780" t="str">
        <f>A$18</f>
        <v/>
      </c>
      <c r="B459" s="785"/>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row>
    <row r="460" spans="1:26">
      <c r="A460" s="780" t="str">
        <f>A$19</f>
        <v/>
      </c>
      <c r="B460" s="785"/>
      <c r="C460" s="684"/>
      <c r="D460" s="684"/>
      <c r="E460" s="684"/>
      <c r="F460" s="684"/>
      <c r="G460" s="684"/>
      <c r="H460" s="684"/>
      <c r="I460" s="684"/>
      <c r="J460" s="684"/>
      <c r="K460" s="684"/>
      <c r="L460" s="684"/>
      <c r="M460" s="684"/>
      <c r="N460" s="684"/>
      <c r="O460" s="684"/>
      <c r="P460" s="684"/>
      <c r="Q460" s="684"/>
      <c r="R460" s="684"/>
      <c r="S460" s="684"/>
      <c r="T460" s="684"/>
      <c r="U460" s="684"/>
      <c r="V460" s="684"/>
      <c r="W460" s="684"/>
      <c r="X460" s="684"/>
      <c r="Y460" s="684"/>
      <c r="Z460" s="684"/>
    </row>
    <row r="461" spans="1:26">
      <c r="A461" s="780" t="str">
        <f>A$20</f>
        <v/>
      </c>
      <c r="B461" s="785"/>
      <c r="C461" s="684"/>
      <c r="D461" s="684"/>
      <c r="E461" s="684"/>
      <c r="F461" s="684"/>
      <c r="G461" s="684"/>
      <c r="H461" s="684"/>
      <c r="I461" s="684"/>
      <c r="J461" s="684"/>
      <c r="K461" s="684"/>
      <c r="L461" s="684"/>
      <c r="M461" s="684"/>
      <c r="N461" s="684"/>
      <c r="O461" s="684"/>
      <c r="P461" s="684"/>
      <c r="Q461" s="684"/>
      <c r="R461" s="684"/>
      <c r="S461" s="684"/>
      <c r="T461" s="684"/>
      <c r="U461" s="684"/>
      <c r="V461" s="684"/>
      <c r="W461" s="684"/>
      <c r="X461" s="684"/>
      <c r="Y461" s="684"/>
      <c r="Z461" s="684"/>
    </row>
    <row r="462" spans="1:26">
      <c r="B462" s="586"/>
    </row>
    <row r="463" spans="1:26">
      <c r="A463" s="786"/>
      <c r="B463" s="776" t="str">
        <f>B$1</f>
        <v>Variants</v>
      </c>
      <c r="C463" s="777"/>
      <c r="D463" s="777"/>
      <c r="E463" s="777"/>
      <c r="F463" s="777"/>
      <c r="G463" s="777"/>
      <c r="H463" s="777"/>
      <c r="I463" s="777"/>
      <c r="J463" s="777"/>
      <c r="K463" s="777"/>
      <c r="L463" s="777"/>
      <c r="M463" s="777"/>
      <c r="N463" s="777"/>
      <c r="O463" s="777"/>
      <c r="P463" s="777"/>
      <c r="Q463" s="777"/>
      <c r="R463" s="777"/>
      <c r="S463" s="777"/>
      <c r="T463" s="777"/>
      <c r="U463" s="777"/>
      <c r="V463" s="777"/>
      <c r="W463" s="777"/>
      <c r="X463" s="777"/>
      <c r="Y463" s="777"/>
      <c r="Z463" s="777"/>
    </row>
    <row r="464" spans="1:26">
      <c r="A464" s="787" t="s">
        <v>173</v>
      </c>
      <c r="B464" s="778">
        <f>B$2</f>
        <v>1</v>
      </c>
      <c r="C464" s="779">
        <f>C$2</f>
        <v>2</v>
      </c>
      <c r="D464" s="779">
        <f t="shared" ref="D464:Z464" si="21">D$2</f>
        <v>3</v>
      </c>
      <c r="E464" s="779">
        <f t="shared" si="21"/>
        <v>4</v>
      </c>
      <c r="F464" s="779">
        <f t="shared" si="21"/>
        <v>5</v>
      </c>
      <c r="G464" s="779">
        <f t="shared" si="21"/>
        <v>6</v>
      </c>
      <c r="H464" s="779">
        <f t="shared" si="21"/>
        <v>7</v>
      </c>
      <c r="I464" s="779">
        <f t="shared" si="21"/>
        <v>8</v>
      </c>
      <c r="J464" s="779">
        <f t="shared" si="21"/>
        <v>9</v>
      </c>
      <c r="K464" s="779">
        <f t="shared" si="21"/>
        <v>10</v>
      </c>
      <c r="L464" s="779">
        <f t="shared" si="21"/>
        <v>11</v>
      </c>
      <c r="M464" s="779">
        <f t="shared" si="21"/>
        <v>12</v>
      </c>
      <c r="N464" s="779">
        <f t="shared" si="21"/>
        <v>13</v>
      </c>
      <c r="O464" s="779">
        <f t="shared" si="21"/>
        <v>14</v>
      </c>
      <c r="P464" s="779">
        <f t="shared" si="21"/>
        <v>15</v>
      </c>
      <c r="Q464" s="779">
        <f t="shared" si="21"/>
        <v>16</v>
      </c>
      <c r="R464" s="779">
        <f t="shared" si="21"/>
        <v>17</v>
      </c>
      <c r="S464" s="779">
        <f t="shared" si="21"/>
        <v>18</v>
      </c>
      <c r="T464" s="779">
        <f t="shared" si="21"/>
        <v>19</v>
      </c>
      <c r="U464" s="779">
        <f t="shared" si="21"/>
        <v>20</v>
      </c>
      <c r="V464" s="779">
        <f t="shared" si="21"/>
        <v>21</v>
      </c>
      <c r="W464" s="779">
        <f t="shared" si="21"/>
        <v>22</v>
      </c>
      <c r="X464" s="779">
        <f t="shared" si="21"/>
        <v>23</v>
      </c>
      <c r="Y464" s="779">
        <f t="shared" si="21"/>
        <v>24</v>
      </c>
      <c r="Z464" s="779">
        <f t="shared" si="21"/>
        <v>25</v>
      </c>
    </row>
    <row r="465" spans="1:26">
      <c r="A465" s="780" t="str">
        <f>A$3</f>
        <v>FC721 = 1</v>
      </c>
      <c r="B465" s="784">
        <v>0</v>
      </c>
      <c r="C465" s="783">
        <v>0</v>
      </c>
      <c r="D465" s="783">
        <v>0</v>
      </c>
      <c r="E465" s="783">
        <v>0</v>
      </c>
      <c r="F465" s="783">
        <v>0</v>
      </c>
      <c r="G465" s="783">
        <v>0</v>
      </c>
      <c r="H465" s="783">
        <v>0</v>
      </c>
      <c r="I465" s="783">
        <v>0</v>
      </c>
      <c r="J465" s="783">
        <v>0</v>
      </c>
      <c r="K465" s="783">
        <v>0</v>
      </c>
      <c r="L465" s="783">
        <v>0</v>
      </c>
      <c r="M465" s="783">
        <v>0</v>
      </c>
      <c r="N465" s="783">
        <v>0</v>
      </c>
      <c r="O465" s="783">
        <v>0</v>
      </c>
      <c r="P465" s="783">
        <v>0</v>
      </c>
      <c r="Q465" s="684" t="s">
        <v>151</v>
      </c>
      <c r="R465" s="684" t="s">
        <v>151</v>
      </c>
      <c r="S465" s="684" t="s">
        <v>151</v>
      </c>
      <c r="T465" s="684" t="s">
        <v>151</v>
      </c>
      <c r="U465" s="684" t="s">
        <v>151</v>
      </c>
      <c r="V465" s="684" t="s">
        <v>151</v>
      </c>
      <c r="W465" s="684" t="s">
        <v>151</v>
      </c>
      <c r="X465" s="684" t="s">
        <v>151</v>
      </c>
      <c r="Y465" s="684" t="s">
        <v>151</v>
      </c>
      <c r="Z465" s="684" t="s">
        <v>151</v>
      </c>
    </row>
    <row r="466" spans="1:26">
      <c r="A466" s="780" t="str">
        <f>A$4</f>
        <v>FC722 = 2</v>
      </c>
      <c r="B466" s="785">
        <v>0</v>
      </c>
      <c r="C466" s="684">
        <v>0</v>
      </c>
      <c r="D466" s="684">
        <v>0</v>
      </c>
      <c r="E466" s="684">
        <v>0</v>
      </c>
      <c r="F466" s="684">
        <v>0</v>
      </c>
      <c r="G466" s="684">
        <v>0</v>
      </c>
      <c r="H466" s="684">
        <v>0</v>
      </c>
      <c r="I466" s="684">
        <v>0</v>
      </c>
      <c r="J466" s="684">
        <v>0</v>
      </c>
      <c r="K466" s="684">
        <v>0</v>
      </c>
      <c r="L466" s="684">
        <v>0</v>
      </c>
      <c r="M466" s="684">
        <v>0</v>
      </c>
      <c r="N466" s="684">
        <v>0</v>
      </c>
      <c r="O466" s="684">
        <v>0</v>
      </c>
      <c r="P466" s="684">
        <v>0</v>
      </c>
      <c r="Q466" s="684" t="s">
        <v>151</v>
      </c>
      <c r="R466" s="684" t="s">
        <v>151</v>
      </c>
      <c r="S466" s="684" t="s">
        <v>151</v>
      </c>
      <c r="T466" s="684" t="s">
        <v>151</v>
      </c>
      <c r="U466" s="684" t="s">
        <v>151</v>
      </c>
      <c r="V466" s="684" t="s">
        <v>151</v>
      </c>
      <c r="W466" s="684" t="s">
        <v>151</v>
      </c>
      <c r="X466" s="684" t="s">
        <v>151</v>
      </c>
      <c r="Y466" s="684" t="s">
        <v>151</v>
      </c>
      <c r="Z466" s="684" t="s">
        <v>151</v>
      </c>
    </row>
    <row r="467" spans="1:26">
      <c r="A467" s="780" t="str">
        <f>A$5</f>
        <v>FC723 = 3</v>
      </c>
      <c r="B467" s="785">
        <v>0</v>
      </c>
      <c r="C467" s="684">
        <v>0</v>
      </c>
      <c r="D467" s="684">
        <v>0</v>
      </c>
      <c r="E467" s="684">
        <v>0</v>
      </c>
      <c r="F467" s="684">
        <v>0</v>
      </c>
      <c r="G467" s="684">
        <v>0</v>
      </c>
      <c r="H467" s="684">
        <v>0</v>
      </c>
      <c r="I467" s="684">
        <v>0</v>
      </c>
      <c r="J467" s="684">
        <v>0</v>
      </c>
      <c r="K467" s="684">
        <v>0</v>
      </c>
      <c r="L467" s="684">
        <v>0</v>
      </c>
      <c r="M467" s="684">
        <v>0</v>
      </c>
      <c r="N467" s="684">
        <v>0</v>
      </c>
      <c r="O467" s="684">
        <v>0</v>
      </c>
      <c r="P467" s="684">
        <v>0</v>
      </c>
      <c r="Q467" s="684" t="s">
        <v>151</v>
      </c>
      <c r="R467" s="684" t="s">
        <v>151</v>
      </c>
      <c r="S467" s="684" t="s">
        <v>151</v>
      </c>
      <c r="T467" s="684" t="s">
        <v>151</v>
      </c>
      <c r="U467" s="684" t="s">
        <v>151</v>
      </c>
      <c r="V467" s="684" t="s">
        <v>151</v>
      </c>
      <c r="W467" s="684" t="s">
        <v>151</v>
      </c>
      <c r="X467" s="684" t="s">
        <v>151</v>
      </c>
      <c r="Y467" s="684" t="s">
        <v>151</v>
      </c>
      <c r="Z467" s="684" t="s">
        <v>151</v>
      </c>
    </row>
    <row r="468" spans="1:26">
      <c r="A468" s="780" t="str">
        <f>A$6</f>
        <v>FC724 = 4</v>
      </c>
      <c r="B468" s="785">
        <v>0</v>
      </c>
      <c r="C468" s="684">
        <v>0</v>
      </c>
      <c r="D468" s="684">
        <v>0</v>
      </c>
      <c r="E468" s="684">
        <v>0</v>
      </c>
      <c r="F468" s="684">
        <v>0</v>
      </c>
      <c r="G468" s="684">
        <v>0</v>
      </c>
      <c r="H468" s="684">
        <v>0</v>
      </c>
      <c r="I468" s="684">
        <v>0</v>
      </c>
      <c r="J468" s="684">
        <v>0</v>
      </c>
      <c r="K468" s="684">
        <v>0</v>
      </c>
      <c r="L468" s="684">
        <v>0</v>
      </c>
      <c r="M468" s="684">
        <v>0</v>
      </c>
      <c r="N468" s="684">
        <v>0</v>
      </c>
      <c r="O468" s="684">
        <v>0</v>
      </c>
      <c r="P468" s="684">
        <v>0</v>
      </c>
      <c r="Q468" s="684" t="s">
        <v>151</v>
      </c>
      <c r="R468" s="684" t="s">
        <v>151</v>
      </c>
      <c r="S468" s="684" t="s">
        <v>151</v>
      </c>
      <c r="T468" s="684" t="s">
        <v>151</v>
      </c>
      <c r="U468" s="684" t="s">
        <v>151</v>
      </c>
      <c r="V468" s="684" t="s">
        <v>151</v>
      </c>
      <c r="W468" s="684" t="s">
        <v>151</v>
      </c>
      <c r="X468" s="684" t="s">
        <v>151</v>
      </c>
      <c r="Y468" s="684" t="s">
        <v>151</v>
      </c>
      <c r="Z468" s="684" t="s">
        <v>151</v>
      </c>
    </row>
    <row r="469" spans="1:26">
      <c r="A469" s="780" t="str">
        <f>A$7</f>
        <v>FC726 = 5</v>
      </c>
      <c r="B469" s="785">
        <v>0</v>
      </c>
      <c r="C469" s="684">
        <v>0</v>
      </c>
      <c r="D469" s="684">
        <v>0</v>
      </c>
      <c r="E469" s="684">
        <v>0</v>
      </c>
      <c r="F469" s="684">
        <v>0</v>
      </c>
      <c r="G469" s="684">
        <v>0</v>
      </c>
      <c r="H469" s="684">
        <v>0</v>
      </c>
      <c r="I469" s="684">
        <v>0</v>
      </c>
      <c r="J469" s="684">
        <v>0</v>
      </c>
      <c r="K469" s="684">
        <v>0</v>
      </c>
      <c r="L469" s="684">
        <v>0</v>
      </c>
      <c r="M469" s="684">
        <v>0</v>
      </c>
      <c r="N469" s="684">
        <v>0</v>
      </c>
      <c r="O469" s="684">
        <v>0</v>
      </c>
      <c r="P469" s="684">
        <v>0</v>
      </c>
      <c r="Q469" s="684" t="s">
        <v>151</v>
      </c>
      <c r="R469" s="684" t="s">
        <v>151</v>
      </c>
      <c r="S469" s="684" t="s">
        <v>151</v>
      </c>
      <c r="T469" s="684" t="s">
        <v>151</v>
      </c>
      <c r="U469" s="684" t="s">
        <v>151</v>
      </c>
      <c r="V469" s="684" t="s">
        <v>151</v>
      </c>
      <c r="W469" s="684" t="s">
        <v>151</v>
      </c>
      <c r="X469" s="684" t="s">
        <v>151</v>
      </c>
      <c r="Y469" s="684" t="s">
        <v>151</v>
      </c>
      <c r="Z469" s="684" t="s">
        <v>151</v>
      </c>
    </row>
    <row r="470" spans="1:26">
      <c r="A470" s="780" t="str">
        <f>A$8</f>
        <v>FT724 = 6</v>
      </c>
      <c r="B470" s="785">
        <v>0</v>
      </c>
      <c r="C470" s="684">
        <v>0</v>
      </c>
      <c r="D470" s="684">
        <v>0</v>
      </c>
      <c r="E470" s="684">
        <v>0</v>
      </c>
      <c r="F470" s="684">
        <v>0</v>
      </c>
      <c r="G470" s="684">
        <v>0</v>
      </c>
      <c r="H470" s="684">
        <v>0</v>
      </c>
      <c r="I470" s="684">
        <v>0</v>
      </c>
      <c r="J470" s="684">
        <v>0</v>
      </c>
      <c r="K470" s="684">
        <v>0</v>
      </c>
      <c r="L470" s="684">
        <v>0</v>
      </c>
      <c r="M470" s="684">
        <v>0</v>
      </c>
      <c r="N470" s="684">
        <v>0</v>
      </c>
      <c r="O470" s="684">
        <v>0</v>
      </c>
      <c r="P470" s="684">
        <v>0</v>
      </c>
      <c r="Q470" s="684" t="s">
        <v>151</v>
      </c>
      <c r="R470" s="684" t="s">
        <v>151</v>
      </c>
      <c r="S470" s="684" t="s">
        <v>151</v>
      </c>
      <c r="T470" s="684" t="s">
        <v>151</v>
      </c>
      <c r="U470" s="684" t="s">
        <v>151</v>
      </c>
      <c r="V470" s="684" t="s">
        <v>151</v>
      </c>
      <c r="W470" s="684" t="s">
        <v>151</v>
      </c>
      <c r="X470" s="684" t="s">
        <v>151</v>
      </c>
      <c r="Y470" s="684" t="s">
        <v>151</v>
      </c>
      <c r="Z470" s="684" t="s">
        <v>151</v>
      </c>
    </row>
    <row r="471" spans="1:26">
      <c r="A471" s="780" t="str">
        <f>A$9</f>
        <v>FC728 = 7</v>
      </c>
      <c r="B471" s="785"/>
      <c r="C471" s="684"/>
      <c r="D471" s="684"/>
      <c r="E471" s="684"/>
      <c r="F471" s="684"/>
      <c r="G471" s="684"/>
      <c r="H471" s="684"/>
      <c r="I471" s="684"/>
      <c r="J471" s="684"/>
      <c r="K471" s="684"/>
      <c r="L471" s="684"/>
      <c r="M471" s="684"/>
      <c r="N471" s="684"/>
      <c r="O471" s="684"/>
      <c r="P471" s="684"/>
      <c r="Q471" s="684"/>
      <c r="R471" s="684"/>
      <c r="S471" s="684"/>
      <c r="T471" s="684"/>
      <c r="U471" s="684"/>
      <c r="V471" s="684"/>
      <c r="W471" s="684"/>
      <c r="X471" s="684"/>
      <c r="Y471" s="684"/>
      <c r="Z471" s="684"/>
    </row>
    <row r="472" spans="1:26">
      <c r="A472" s="780" t="str">
        <f>A$10</f>
        <v>FG722 = 8</v>
      </c>
      <c r="B472" s="785"/>
      <c r="C472" s="684"/>
      <c r="D472" s="684"/>
      <c r="E472" s="684"/>
      <c r="F472" s="684"/>
      <c r="G472" s="684"/>
      <c r="H472" s="684"/>
      <c r="I472" s="684"/>
      <c r="J472" s="684"/>
      <c r="K472" s="684"/>
      <c r="L472" s="684"/>
      <c r="M472" s="684"/>
      <c r="N472" s="684"/>
      <c r="O472" s="684"/>
      <c r="P472" s="684"/>
      <c r="Q472" s="684"/>
      <c r="R472" s="684"/>
      <c r="S472" s="684"/>
      <c r="T472" s="684"/>
      <c r="U472" s="684"/>
      <c r="V472" s="684"/>
      <c r="W472" s="684"/>
      <c r="X472" s="684"/>
      <c r="Y472" s="684"/>
      <c r="Z472" s="684"/>
    </row>
    <row r="473" spans="1:26">
      <c r="A473" s="780" t="str">
        <f>A$11</f>
        <v>FT728= 9</v>
      </c>
      <c r="B473" s="785"/>
      <c r="C473" s="684"/>
      <c r="D473" s="684"/>
      <c r="E473" s="684"/>
      <c r="F473" s="684"/>
      <c r="G473" s="684"/>
      <c r="H473" s="684"/>
      <c r="I473" s="684"/>
      <c r="J473" s="684"/>
      <c r="K473" s="684"/>
      <c r="L473" s="684"/>
      <c r="M473" s="684"/>
      <c r="N473" s="684"/>
      <c r="O473" s="684"/>
      <c r="P473" s="684"/>
      <c r="Q473" s="684"/>
      <c r="R473" s="684"/>
      <c r="S473" s="684"/>
      <c r="T473" s="684"/>
      <c r="U473" s="684"/>
      <c r="V473" s="684"/>
      <c r="W473" s="684"/>
      <c r="X473" s="684"/>
      <c r="Y473" s="684"/>
      <c r="Z473" s="684"/>
    </row>
    <row r="474" spans="1:26">
      <c r="A474" s="780" t="str">
        <f>A$12</f>
        <v/>
      </c>
      <c r="B474" s="785"/>
      <c r="C474" s="684"/>
      <c r="D474" s="684"/>
      <c r="E474" s="684"/>
      <c r="F474" s="684"/>
      <c r="G474" s="684"/>
      <c r="H474" s="684"/>
      <c r="I474" s="684"/>
      <c r="J474" s="684"/>
      <c r="K474" s="684"/>
      <c r="L474" s="684"/>
      <c r="M474" s="684"/>
      <c r="N474" s="684"/>
      <c r="O474" s="684"/>
      <c r="P474" s="684"/>
      <c r="Q474" s="684"/>
      <c r="R474" s="684"/>
      <c r="S474" s="684"/>
      <c r="T474" s="684"/>
      <c r="U474" s="684"/>
      <c r="V474" s="684"/>
      <c r="W474" s="684"/>
      <c r="X474" s="684"/>
      <c r="Y474" s="684"/>
      <c r="Z474" s="684"/>
    </row>
    <row r="475" spans="1:26">
      <c r="A475" s="780" t="str">
        <f>A$13</f>
        <v/>
      </c>
      <c r="B475" s="785"/>
      <c r="C475" s="684"/>
      <c r="D475" s="684"/>
      <c r="E475" s="684"/>
      <c r="F475" s="684"/>
      <c r="G475" s="684"/>
      <c r="H475" s="684"/>
      <c r="I475" s="684"/>
      <c r="J475" s="684"/>
      <c r="K475" s="684"/>
      <c r="L475" s="684"/>
      <c r="M475" s="684"/>
      <c r="N475" s="684"/>
      <c r="O475" s="684"/>
      <c r="P475" s="684"/>
      <c r="Q475" s="684"/>
      <c r="R475" s="684"/>
      <c r="S475" s="684"/>
      <c r="T475" s="684"/>
      <c r="U475" s="684"/>
      <c r="V475" s="684"/>
      <c r="W475" s="684"/>
      <c r="X475" s="684"/>
      <c r="Y475" s="684"/>
      <c r="Z475" s="684"/>
    </row>
    <row r="476" spans="1:26">
      <c r="A476" s="780" t="str">
        <f>A$14</f>
        <v/>
      </c>
      <c r="B476" s="785"/>
      <c r="C476" s="684"/>
      <c r="D476" s="684"/>
      <c r="E476" s="684"/>
      <c r="F476" s="684"/>
      <c r="G476" s="684"/>
      <c r="H476" s="684"/>
      <c r="I476" s="684"/>
      <c r="J476" s="684"/>
      <c r="K476" s="684"/>
      <c r="L476" s="684"/>
      <c r="M476" s="684"/>
      <c r="N476" s="684"/>
      <c r="O476" s="684"/>
      <c r="P476" s="684"/>
      <c r="Q476" s="684"/>
      <c r="R476" s="684"/>
      <c r="S476" s="684"/>
      <c r="T476" s="684"/>
      <c r="U476" s="684"/>
      <c r="V476" s="684"/>
      <c r="W476" s="684"/>
      <c r="X476" s="684"/>
      <c r="Y476" s="684"/>
      <c r="Z476" s="684"/>
    </row>
    <row r="477" spans="1:26">
      <c r="A477" s="780" t="str">
        <f>A$15</f>
        <v/>
      </c>
      <c r="B477" s="785"/>
      <c r="C477" s="684"/>
      <c r="D477" s="684"/>
      <c r="E477" s="684"/>
      <c r="F477" s="684"/>
      <c r="G477" s="684"/>
      <c r="H477" s="684"/>
      <c r="I477" s="684"/>
      <c r="J477" s="684"/>
      <c r="K477" s="684"/>
      <c r="L477" s="684"/>
      <c r="M477" s="684"/>
      <c r="N477" s="684"/>
      <c r="O477" s="684"/>
      <c r="P477" s="684"/>
      <c r="Q477" s="684"/>
      <c r="R477" s="684"/>
      <c r="S477" s="684"/>
      <c r="T477" s="684"/>
      <c r="U477" s="684"/>
      <c r="V477" s="684"/>
      <c r="W477" s="684"/>
      <c r="X477" s="684"/>
      <c r="Y477" s="684"/>
      <c r="Z477" s="684"/>
    </row>
    <row r="478" spans="1:26">
      <c r="A478" s="780" t="str">
        <f>A$16</f>
        <v/>
      </c>
      <c r="B478" s="785"/>
      <c r="C478" s="684"/>
      <c r="D478" s="684"/>
      <c r="E478" s="684"/>
      <c r="F478" s="684"/>
      <c r="G478" s="684"/>
      <c r="H478" s="684"/>
      <c r="I478" s="684"/>
      <c r="J478" s="684"/>
      <c r="K478" s="684"/>
      <c r="L478" s="684"/>
      <c r="M478" s="684"/>
      <c r="N478" s="684"/>
      <c r="O478" s="684"/>
      <c r="P478" s="684"/>
      <c r="Q478" s="684"/>
      <c r="R478" s="684"/>
      <c r="S478" s="684"/>
      <c r="T478" s="684"/>
      <c r="U478" s="684"/>
      <c r="V478" s="684"/>
      <c r="W478" s="684"/>
      <c r="X478" s="684"/>
      <c r="Y478" s="684"/>
      <c r="Z478" s="684"/>
    </row>
    <row r="479" spans="1:26">
      <c r="A479" s="780" t="str">
        <f>A$17</f>
        <v/>
      </c>
      <c r="B479" s="785"/>
      <c r="C479" s="684"/>
      <c r="D479" s="684"/>
      <c r="E479" s="684"/>
      <c r="F479" s="684"/>
      <c r="G479" s="684"/>
      <c r="H479" s="684"/>
      <c r="I479" s="684"/>
      <c r="J479" s="684"/>
      <c r="K479" s="684"/>
      <c r="L479" s="684"/>
      <c r="M479" s="684"/>
      <c r="N479" s="684"/>
      <c r="O479" s="684"/>
      <c r="P479" s="684"/>
      <c r="Q479" s="684"/>
      <c r="R479" s="684"/>
      <c r="S479" s="684"/>
      <c r="T479" s="684"/>
      <c r="U479" s="684"/>
      <c r="V479" s="684"/>
      <c r="W479" s="684"/>
      <c r="X479" s="684"/>
      <c r="Y479" s="684"/>
      <c r="Z479" s="684"/>
    </row>
    <row r="480" spans="1:26">
      <c r="A480" s="780" t="str">
        <f>A$18</f>
        <v/>
      </c>
      <c r="B480" s="785"/>
      <c r="C480" s="684"/>
      <c r="D480" s="684"/>
      <c r="E480" s="684"/>
      <c r="F480" s="684"/>
      <c r="G480" s="684"/>
      <c r="H480" s="684"/>
      <c r="I480" s="684"/>
      <c r="J480" s="684"/>
      <c r="K480" s="684"/>
      <c r="L480" s="684"/>
      <c r="M480" s="684"/>
      <c r="N480" s="684"/>
      <c r="O480" s="684"/>
      <c r="P480" s="684"/>
      <c r="Q480" s="684"/>
      <c r="R480" s="684"/>
      <c r="S480" s="684"/>
      <c r="T480" s="684"/>
      <c r="U480" s="684"/>
      <c r="V480" s="684"/>
      <c r="W480" s="684"/>
      <c r="X480" s="684"/>
      <c r="Y480" s="684"/>
      <c r="Z480" s="684"/>
    </row>
    <row r="481" spans="1:26">
      <c r="A481" s="780" t="str">
        <f>A$19</f>
        <v/>
      </c>
      <c r="B481" s="785"/>
      <c r="C481" s="684"/>
      <c r="D481" s="684"/>
      <c r="E481" s="684"/>
      <c r="F481" s="684"/>
      <c r="G481" s="684"/>
      <c r="H481" s="684"/>
      <c r="I481" s="684"/>
      <c r="J481" s="684"/>
      <c r="K481" s="684"/>
      <c r="L481" s="684"/>
      <c r="M481" s="684"/>
      <c r="N481" s="684"/>
      <c r="O481" s="684"/>
      <c r="P481" s="684"/>
      <c r="Q481" s="684"/>
      <c r="R481" s="684"/>
      <c r="S481" s="684"/>
      <c r="T481" s="684"/>
      <c r="U481" s="684"/>
      <c r="V481" s="684"/>
      <c r="W481" s="684"/>
      <c r="X481" s="684"/>
      <c r="Y481" s="684"/>
      <c r="Z481" s="684"/>
    </row>
    <row r="482" spans="1:26">
      <c r="A482" s="780" t="str">
        <f>A$20</f>
        <v/>
      </c>
      <c r="B482" s="785"/>
      <c r="C482" s="684"/>
      <c r="D482" s="684"/>
      <c r="E482" s="684"/>
      <c r="F482" s="684"/>
      <c r="G482" s="684"/>
      <c r="H482" s="684"/>
      <c r="I482" s="684"/>
      <c r="J482" s="684"/>
      <c r="K482" s="684"/>
      <c r="L482" s="684"/>
      <c r="M482" s="684"/>
      <c r="N482" s="684"/>
      <c r="O482" s="684"/>
      <c r="P482" s="684"/>
      <c r="Q482" s="684"/>
      <c r="R482" s="684"/>
      <c r="S482" s="684"/>
      <c r="T482" s="684"/>
      <c r="U482" s="684"/>
      <c r="V482" s="684"/>
      <c r="W482" s="684"/>
      <c r="X482" s="684"/>
      <c r="Y482" s="684"/>
      <c r="Z482" s="684"/>
    </row>
    <row r="484" spans="1:26">
      <c r="A484" s="786"/>
      <c r="B484" s="776" t="str">
        <f>B$1</f>
        <v>Variants</v>
      </c>
      <c r="C484" s="777"/>
      <c r="D484" s="777"/>
      <c r="E484" s="777"/>
      <c r="F484" s="777"/>
      <c r="G484" s="777"/>
      <c r="H484" s="777"/>
      <c r="I484" s="777"/>
      <c r="J484" s="777"/>
      <c r="K484" s="777"/>
      <c r="L484" s="777"/>
      <c r="M484" s="777"/>
      <c r="N484" s="777"/>
      <c r="O484" s="777"/>
      <c r="P484" s="777"/>
      <c r="Q484" s="777"/>
      <c r="R484" s="777"/>
      <c r="S484" s="777"/>
      <c r="T484" s="777"/>
      <c r="U484" s="777"/>
      <c r="V484" s="777"/>
      <c r="W484" s="777"/>
      <c r="X484" s="777"/>
      <c r="Y484" s="777"/>
      <c r="Z484" s="777"/>
    </row>
    <row r="485" spans="1:26">
      <c r="A485" s="787" t="s">
        <v>174</v>
      </c>
      <c r="B485" s="778">
        <f>B$2</f>
        <v>1</v>
      </c>
      <c r="C485" s="779">
        <f>C$2</f>
        <v>2</v>
      </c>
      <c r="D485" s="779">
        <f t="shared" ref="D485:Z485" si="22">D$2</f>
        <v>3</v>
      </c>
      <c r="E485" s="779">
        <f t="shared" si="22"/>
        <v>4</v>
      </c>
      <c r="F485" s="779">
        <f t="shared" si="22"/>
        <v>5</v>
      </c>
      <c r="G485" s="779">
        <f t="shared" si="22"/>
        <v>6</v>
      </c>
      <c r="H485" s="779">
        <f t="shared" si="22"/>
        <v>7</v>
      </c>
      <c r="I485" s="779">
        <f t="shared" si="22"/>
        <v>8</v>
      </c>
      <c r="J485" s="779">
        <f t="shared" si="22"/>
        <v>9</v>
      </c>
      <c r="K485" s="779">
        <f t="shared" si="22"/>
        <v>10</v>
      </c>
      <c r="L485" s="779">
        <f t="shared" si="22"/>
        <v>11</v>
      </c>
      <c r="M485" s="779">
        <f t="shared" si="22"/>
        <v>12</v>
      </c>
      <c r="N485" s="779">
        <f t="shared" si="22"/>
        <v>13</v>
      </c>
      <c r="O485" s="779">
        <f t="shared" si="22"/>
        <v>14</v>
      </c>
      <c r="P485" s="779">
        <f t="shared" si="22"/>
        <v>15</v>
      </c>
      <c r="Q485" s="779">
        <f t="shared" si="22"/>
        <v>16</v>
      </c>
      <c r="R485" s="779">
        <f t="shared" si="22"/>
        <v>17</v>
      </c>
      <c r="S485" s="779">
        <f t="shared" si="22"/>
        <v>18</v>
      </c>
      <c r="T485" s="779">
        <f t="shared" si="22"/>
        <v>19</v>
      </c>
      <c r="U485" s="779">
        <f t="shared" si="22"/>
        <v>20</v>
      </c>
      <c r="V485" s="779">
        <f t="shared" si="22"/>
        <v>21</v>
      </c>
      <c r="W485" s="779">
        <f t="shared" si="22"/>
        <v>22</v>
      </c>
      <c r="X485" s="779">
        <f t="shared" si="22"/>
        <v>23</v>
      </c>
      <c r="Y485" s="779">
        <f t="shared" si="22"/>
        <v>24</v>
      </c>
      <c r="Z485" s="779">
        <f t="shared" si="22"/>
        <v>25</v>
      </c>
    </row>
    <row r="486" spans="1:26">
      <c r="A486" s="780" t="str">
        <f>A$3</f>
        <v>FC721 = 1</v>
      </c>
      <c r="B486" s="784" t="s">
        <v>151</v>
      </c>
      <c r="C486" s="783" t="s">
        <v>151</v>
      </c>
      <c r="D486" s="684" t="s">
        <v>151</v>
      </c>
      <c r="E486" s="684" t="s">
        <v>151</v>
      </c>
      <c r="F486" s="684" t="s">
        <v>151</v>
      </c>
      <c r="G486" s="684" t="s">
        <v>151</v>
      </c>
      <c r="H486" s="684" t="s">
        <v>151</v>
      </c>
      <c r="I486" s="684" t="s">
        <v>151</v>
      </c>
      <c r="J486" s="684" t="s">
        <v>151</v>
      </c>
      <c r="K486" s="684" t="s">
        <v>151</v>
      </c>
      <c r="L486" s="684" t="s">
        <v>151</v>
      </c>
      <c r="M486" s="684" t="s">
        <v>151</v>
      </c>
      <c r="N486" s="684" t="s">
        <v>151</v>
      </c>
      <c r="O486" s="684" t="s">
        <v>151</v>
      </c>
      <c r="P486" s="684" t="s">
        <v>151</v>
      </c>
      <c r="Q486" s="684" t="s">
        <v>151</v>
      </c>
      <c r="R486" s="684" t="s">
        <v>151</v>
      </c>
      <c r="S486" s="684" t="s">
        <v>151</v>
      </c>
      <c r="T486" s="684" t="s">
        <v>151</v>
      </c>
      <c r="U486" s="684" t="s">
        <v>151</v>
      </c>
      <c r="V486" s="684" t="s">
        <v>151</v>
      </c>
      <c r="W486" s="684" t="s">
        <v>151</v>
      </c>
      <c r="X486" s="684" t="s">
        <v>151</v>
      </c>
      <c r="Y486" s="684" t="s">
        <v>151</v>
      </c>
      <c r="Z486" s="684" t="s">
        <v>151</v>
      </c>
    </row>
    <row r="487" spans="1:26">
      <c r="A487" s="780" t="str">
        <f>A$4</f>
        <v>FC722 = 2</v>
      </c>
      <c r="B487" s="785" t="s">
        <v>151</v>
      </c>
      <c r="C487" s="684" t="s">
        <v>151</v>
      </c>
      <c r="D487" s="684" t="s">
        <v>151</v>
      </c>
      <c r="E487" s="684" t="s">
        <v>151</v>
      </c>
      <c r="F487" s="684" t="s">
        <v>151</v>
      </c>
      <c r="G487" s="684" t="s">
        <v>151</v>
      </c>
      <c r="H487" s="684" t="s">
        <v>151</v>
      </c>
      <c r="I487" s="684" t="s">
        <v>151</v>
      </c>
      <c r="J487" s="684" t="s">
        <v>151</v>
      </c>
      <c r="K487" s="684" t="s">
        <v>151</v>
      </c>
      <c r="L487" s="684" t="s">
        <v>151</v>
      </c>
      <c r="M487" s="684" t="s">
        <v>151</v>
      </c>
      <c r="N487" s="684" t="s">
        <v>151</v>
      </c>
      <c r="O487" s="684" t="s">
        <v>151</v>
      </c>
      <c r="P487" s="684" t="s">
        <v>151</v>
      </c>
      <c r="Q487" s="684" t="s">
        <v>151</v>
      </c>
      <c r="R487" s="684" t="s">
        <v>151</v>
      </c>
      <c r="S487" s="684" t="s">
        <v>151</v>
      </c>
      <c r="T487" s="684" t="s">
        <v>151</v>
      </c>
      <c r="U487" s="684" t="s">
        <v>151</v>
      </c>
      <c r="V487" s="684" t="s">
        <v>151</v>
      </c>
      <c r="W487" s="684" t="s">
        <v>151</v>
      </c>
      <c r="X487" s="684" t="s">
        <v>151</v>
      </c>
      <c r="Y487" s="684" t="s">
        <v>151</v>
      </c>
      <c r="Z487" s="684" t="s">
        <v>151</v>
      </c>
    </row>
    <row r="488" spans="1:26">
      <c r="A488" s="780" t="str">
        <f>A$5</f>
        <v>FC723 = 3</v>
      </c>
      <c r="B488" s="785" t="s">
        <v>151</v>
      </c>
      <c r="C488" s="684" t="s">
        <v>151</v>
      </c>
      <c r="D488" s="684" t="s">
        <v>151</v>
      </c>
      <c r="E488" s="684" t="s">
        <v>151</v>
      </c>
      <c r="F488" s="684" t="s">
        <v>151</v>
      </c>
      <c r="G488" s="684" t="s">
        <v>151</v>
      </c>
      <c r="H488" s="684" t="s">
        <v>151</v>
      </c>
      <c r="I488" s="684" t="s">
        <v>151</v>
      </c>
      <c r="J488" s="684" t="s">
        <v>151</v>
      </c>
      <c r="K488" s="684" t="s">
        <v>151</v>
      </c>
      <c r="L488" s="684" t="s">
        <v>151</v>
      </c>
      <c r="M488" s="684" t="s">
        <v>151</v>
      </c>
      <c r="N488" s="684" t="s">
        <v>151</v>
      </c>
      <c r="O488" s="684" t="s">
        <v>151</v>
      </c>
      <c r="P488" s="684" t="s">
        <v>151</v>
      </c>
      <c r="Q488" s="684" t="s">
        <v>151</v>
      </c>
      <c r="R488" s="684" t="s">
        <v>151</v>
      </c>
      <c r="S488" s="684" t="s">
        <v>151</v>
      </c>
      <c r="T488" s="684" t="s">
        <v>151</v>
      </c>
      <c r="U488" s="684" t="s">
        <v>151</v>
      </c>
      <c r="V488" s="684" t="s">
        <v>151</v>
      </c>
      <c r="W488" s="684" t="s">
        <v>151</v>
      </c>
      <c r="X488" s="684" t="s">
        <v>151</v>
      </c>
      <c r="Y488" s="684" t="s">
        <v>151</v>
      </c>
      <c r="Z488" s="684" t="s">
        <v>151</v>
      </c>
    </row>
    <row r="489" spans="1:26">
      <c r="A489" s="780" t="str">
        <f>A$6</f>
        <v>FC724 = 4</v>
      </c>
      <c r="B489" s="785" t="s">
        <v>151</v>
      </c>
      <c r="C489" s="684" t="s">
        <v>151</v>
      </c>
      <c r="D489" s="684" t="s">
        <v>151</v>
      </c>
      <c r="E489" s="684" t="s">
        <v>151</v>
      </c>
      <c r="F489" s="684" t="s">
        <v>151</v>
      </c>
      <c r="G489" s="684" t="s">
        <v>151</v>
      </c>
      <c r="H489" s="684" t="s">
        <v>151</v>
      </c>
      <c r="I489" s="684" t="s">
        <v>151</v>
      </c>
      <c r="J489" s="684" t="s">
        <v>151</v>
      </c>
      <c r="K489" s="684" t="s">
        <v>151</v>
      </c>
      <c r="L489" s="684" t="s">
        <v>151</v>
      </c>
      <c r="M489" s="684" t="s">
        <v>151</v>
      </c>
      <c r="N489" s="684" t="s">
        <v>151</v>
      </c>
      <c r="O489" s="684" t="s">
        <v>151</v>
      </c>
      <c r="P489" s="684" t="s">
        <v>151</v>
      </c>
      <c r="Q489" s="684" t="s">
        <v>151</v>
      </c>
      <c r="R489" s="684" t="s">
        <v>151</v>
      </c>
      <c r="S489" s="684" t="s">
        <v>151</v>
      </c>
      <c r="T489" s="684" t="s">
        <v>151</v>
      </c>
      <c r="U489" s="684" t="s">
        <v>151</v>
      </c>
      <c r="V489" s="684" t="s">
        <v>151</v>
      </c>
      <c r="W489" s="684" t="s">
        <v>151</v>
      </c>
      <c r="X489" s="684" t="s">
        <v>151</v>
      </c>
      <c r="Y489" s="684" t="s">
        <v>151</v>
      </c>
      <c r="Z489" s="684" t="s">
        <v>151</v>
      </c>
    </row>
    <row r="490" spans="1:26">
      <c r="A490" s="780" t="str">
        <f>A$7</f>
        <v>FC726 = 5</v>
      </c>
      <c r="B490" s="785" t="s">
        <v>151</v>
      </c>
      <c r="C490" s="684" t="s">
        <v>151</v>
      </c>
      <c r="D490" s="684" t="s">
        <v>151</v>
      </c>
      <c r="E490" s="684" t="s">
        <v>151</v>
      </c>
      <c r="F490" s="684" t="s">
        <v>151</v>
      </c>
      <c r="G490" s="684" t="s">
        <v>151</v>
      </c>
      <c r="H490" s="684" t="s">
        <v>151</v>
      </c>
      <c r="I490" s="684" t="s">
        <v>151</v>
      </c>
      <c r="J490" s="684" t="s">
        <v>151</v>
      </c>
      <c r="K490" s="684" t="s">
        <v>151</v>
      </c>
      <c r="L490" s="684" t="s">
        <v>151</v>
      </c>
      <c r="M490" s="684" t="s">
        <v>151</v>
      </c>
      <c r="N490" s="684" t="s">
        <v>151</v>
      </c>
      <c r="O490" s="684" t="s">
        <v>151</v>
      </c>
      <c r="P490" s="684" t="s">
        <v>151</v>
      </c>
      <c r="Q490" s="684" t="s">
        <v>151</v>
      </c>
      <c r="R490" s="684" t="s">
        <v>151</v>
      </c>
      <c r="S490" s="684" t="s">
        <v>151</v>
      </c>
      <c r="T490" s="684" t="s">
        <v>151</v>
      </c>
      <c r="U490" s="684" t="s">
        <v>151</v>
      </c>
      <c r="V490" s="684" t="s">
        <v>151</v>
      </c>
      <c r="W490" s="684" t="s">
        <v>151</v>
      </c>
      <c r="X490" s="684" t="s">
        <v>151</v>
      </c>
      <c r="Y490" s="684" t="s">
        <v>151</v>
      </c>
      <c r="Z490" s="684" t="s">
        <v>151</v>
      </c>
    </row>
    <row r="491" spans="1:26">
      <c r="A491" s="780" t="str">
        <f>A$8</f>
        <v>FT724 = 6</v>
      </c>
      <c r="B491" s="785" t="s">
        <v>151</v>
      </c>
      <c r="C491" s="684" t="s">
        <v>151</v>
      </c>
      <c r="D491" s="684" t="s">
        <v>151</v>
      </c>
      <c r="E491" s="684" t="s">
        <v>151</v>
      </c>
      <c r="F491" s="684" t="s">
        <v>151</v>
      </c>
      <c r="G491" s="684" t="s">
        <v>151</v>
      </c>
      <c r="H491" s="684" t="s">
        <v>151</v>
      </c>
      <c r="I491" s="684" t="s">
        <v>151</v>
      </c>
      <c r="J491" s="684" t="s">
        <v>151</v>
      </c>
      <c r="K491" s="684" t="s">
        <v>151</v>
      </c>
      <c r="L491" s="684" t="s">
        <v>151</v>
      </c>
      <c r="M491" s="684" t="s">
        <v>151</v>
      </c>
      <c r="N491" s="684" t="s">
        <v>151</v>
      </c>
      <c r="O491" s="684" t="s">
        <v>151</v>
      </c>
      <c r="P491" s="684" t="s">
        <v>151</v>
      </c>
      <c r="Q491" s="684" t="s">
        <v>151</v>
      </c>
      <c r="R491" s="684" t="s">
        <v>151</v>
      </c>
      <c r="S491" s="684" t="s">
        <v>151</v>
      </c>
      <c r="T491" s="684" t="s">
        <v>151</v>
      </c>
      <c r="U491" s="684" t="s">
        <v>151</v>
      </c>
      <c r="V491" s="684" t="s">
        <v>151</v>
      </c>
      <c r="W491" s="684" t="s">
        <v>151</v>
      </c>
      <c r="X491" s="684" t="s">
        <v>151</v>
      </c>
      <c r="Y491" s="684" t="s">
        <v>151</v>
      </c>
      <c r="Z491" s="684" t="s">
        <v>151</v>
      </c>
    </row>
    <row r="492" spans="1:26">
      <c r="A492" s="780" t="str">
        <f>A$9</f>
        <v>FC728 = 7</v>
      </c>
      <c r="B492" s="785"/>
      <c r="C492" s="684"/>
      <c r="D492" s="684"/>
      <c r="E492" s="684"/>
      <c r="F492" s="684"/>
      <c r="G492" s="684"/>
      <c r="H492" s="684"/>
      <c r="I492" s="684"/>
      <c r="J492" s="684"/>
      <c r="K492" s="684"/>
      <c r="L492" s="684"/>
      <c r="M492" s="684"/>
      <c r="N492" s="684"/>
      <c r="O492" s="684"/>
      <c r="P492" s="684"/>
      <c r="Q492" s="684"/>
      <c r="R492" s="684"/>
      <c r="S492" s="684"/>
      <c r="T492" s="684"/>
      <c r="U492" s="684"/>
      <c r="V492" s="684"/>
      <c r="W492" s="684"/>
      <c r="X492" s="684"/>
      <c r="Y492" s="684"/>
      <c r="Z492" s="684"/>
    </row>
    <row r="493" spans="1:26">
      <c r="A493" s="780" t="str">
        <f>A$10</f>
        <v>FG722 = 8</v>
      </c>
      <c r="B493" s="785"/>
      <c r="C493" s="684"/>
      <c r="D493" s="684"/>
      <c r="E493" s="684"/>
      <c r="F493" s="684"/>
      <c r="G493" s="684"/>
      <c r="H493" s="684"/>
      <c r="I493" s="684"/>
      <c r="J493" s="684"/>
      <c r="K493" s="684"/>
      <c r="L493" s="684"/>
      <c r="M493" s="684"/>
      <c r="N493" s="684"/>
      <c r="O493" s="684"/>
      <c r="P493" s="684"/>
      <c r="Q493" s="684"/>
      <c r="R493" s="684"/>
      <c r="S493" s="684"/>
      <c r="T493" s="684"/>
      <c r="U493" s="684"/>
      <c r="V493" s="684"/>
      <c r="W493" s="684"/>
      <c r="X493" s="684"/>
      <c r="Y493" s="684"/>
      <c r="Z493" s="684"/>
    </row>
    <row r="494" spans="1:26">
      <c r="A494" s="780" t="str">
        <f>A$11</f>
        <v>FT728= 9</v>
      </c>
      <c r="B494" s="785"/>
      <c r="C494" s="684"/>
      <c r="D494" s="684"/>
      <c r="E494" s="684"/>
      <c r="F494" s="684"/>
      <c r="G494" s="684"/>
      <c r="H494" s="684"/>
      <c r="I494" s="684"/>
      <c r="J494" s="684"/>
      <c r="K494" s="684"/>
      <c r="L494" s="684"/>
      <c r="M494" s="684"/>
      <c r="N494" s="684"/>
      <c r="O494" s="684"/>
      <c r="P494" s="684"/>
      <c r="Q494" s="684"/>
      <c r="R494" s="684"/>
      <c r="S494" s="684"/>
      <c r="T494" s="684"/>
      <c r="U494" s="684"/>
      <c r="V494" s="684"/>
      <c r="W494" s="684"/>
      <c r="X494" s="684"/>
      <c r="Y494" s="684"/>
      <c r="Z494" s="684"/>
    </row>
    <row r="495" spans="1:26">
      <c r="A495" s="780" t="str">
        <f>A$12</f>
        <v/>
      </c>
      <c r="B495" s="785"/>
      <c r="C495" s="684"/>
      <c r="D495" s="684"/>
      <c r="E495" s="684"/>
      <c r="F495" s="684"/>
      <c r="G495" s="684"/>
      <c r="H495" s="684"/>
      <c r="I495" s="684"/>
      <c r="J495" s="684"/>
      <c r="K495" s="684"/>
      <c r="L495" s="684"/>
      <c r="M495" s="684"/>
      <c r="N495" s="684"/>
      <c r="O495" s="684"/>
      <c r="P495" s="684"/>
      <c r="Q495" s="684"/>
      <c r="R495" s="684"/>
      <c r="S495" s="684"/>
      <c r="T495" s="684"/>
      <c r="U495" s="684"/>
      <c r="V495" s="684"/>
      <c r="W495" s="684"/>
      <c r="X495" s="684"/>
      <c r="Y495" s="684"/>
      <c r="Z495" s="684"/>
    </row>
    <row r="496" spans="1:26">
      <c r="A496" s="780" t="str">
        <f>A$13</f>
        <v/>
      </c>
      <c r="B496" s="785"/>
      <c r="C496" s="684"/>
      <c r="D496" s="684"/>
      <c r="E496" s="684"/>
      <c r="F496" s="684"/>
      <c r="G496" s="684"/>
      <c r="H496" s="684"/>
      <c r="I496" s="684"/>
      <c r="J496" s="684"/>
      <c r="K496" s="684"/>
      <c r="L496" s="684"/>
      <c r="M496" s="684"/>
      <c r="N496" s="684"/>
      <c r="O496" s="684"/>
      <c r="P496" s="684"/>
      <c r="Q496" s="684"/>
      <c r="R496" s="684"/>
      <c r="S496" s="684"/>
      <c r="T496" s="684"/>
      <c r="U496" s="684"/>
      <c r="V496" s="684"/>
      <c r="W496" s="684"/>
      <c r="X496" s="684"/>
      <c r="Y496" s="684"/>
      <c r="Z496" s="684"/>
    </row>
    <row r="497" spans="1:26">
      <c r="A497" s="780" t="str">
        <f>A$14</f>
        <v/>
      </c>
      <c r="B497" s="785"/>
      <c r="C497" s="684"/>
      <c r="D497" s="684"/>
      <c r="E497" s="684"/>
      <c r="F497" s="684"/>
      <c r="G497" s="684"/>
      <c r="H497" s="684"/>
      <c r="I497" s="684"/>
      <c r="J497" s="684"/>
      <c r="K497" s="684"/>
      <c r="L497" s="684"/>
      <c r="M497" s="684"/>
      <c r="N497" s="684"/>
      <c r="O497" s="684"/>
      <c r="P497" s="684"/>
      <c r="Q497" s="684"/>
      <c r="R497" s="684"/>
      <c r="S497" s="684"/>
      <c r="T497" s="684"/>
      <c r="U497" s="684"/>
      <c r="V497" s="684"/>
      <c r="W497" s="684"/>
      <c r="X497" s="684"/>
      <c r="Y497" s="684"/>
      <c r="Z497" s="684"/>
    </row>
    <row r="498" spans="1:26">
      <c r="A498" s="780" t="str">
        <f>A$15</f>
        <v/>
      </c>
      <c r="B498" s="785"/>
      <c r="C498" s="684"/>
      <c r="D498" s="684"/>
      <c r="E498" s="684"/>
      <c r="F498" s="684"/>
      <c r="G498" s="684"/>
      <c r="H498" s="684"/>
      <c r="I498" s="684"/>
      <c r="J498" s="684"/>
      <c r="K498" s="684"/>
      <c r="L498" s="684"/>
      <c r="M498" s="684"/>
      <c r="N498" s="684"/>
      <c r="O498" s="684"/>
      <c r="P498" s="684"/>
      <c r="Q498" s="684"/>
      <c r="R498" s="684"/>
      <c r="S498" s="684"/>
      <c r="T498" s="684"/>
      <c r="U498" s="684"/>
      <c r="V498" s="684"/>
      <c r="W498" s="684"/>
      <c r="X498" s="684"/>
      <c r="Y498" s="684"/>
      <c r="Z498" s="684"/>
    </row>
    <row r="499" spans="1:26">
      <c r="A499" s="780" t="str">
        <f>A$16</f>
        <v/>
      </c>
      <c r="B499" s="785"/>
      <c r="C499" s="684"/>
      <c r="D499" s="684"/>
      <c r="E499" s="684"/>
      <c r="F499" s="684"/>
      <c r="G499" s="684"/>
      <c r="H499" s="684"/>
      <c r="I499" s="684"/>
      <c r="J499" s="684"/>
      <c r="K499" s="684"/>
      <c r="L499" s="684"/>
      <c r="M499" s="684"/>
      <c r="N499" s="684"/>
      <c r="O499" s="684"/>
      <c r="P499" s="684"/>
      <c r="Q499" s="684"/>
      <c r="R499" s="684"/>
      <c r="S499" s="684"/>
      <c r="T499" s="684"/>
      <c r="U499" s="684"/>
      <c r="V499" s="684"/>
      <c r="W499" s="684"/>
      <c r="X499" s="684"/>
      <c r="Y499" s="684"/>
      <c r="Z499" s="684"/>
    </row>
    <row r="500" spans="1:26">
      <c r="A500" s="780" t="str">
        <f>A$17</f>
        <v/>
      </c>
      <c r="B500" s="785"/>
      <c r="C500" s="684"/>
      <c r="D500" s="684"/>
      <c r="E500" s="684"/>
      <c r="F500" s="684"/>
      <c r="G500" s="684"/>
      <c r="H500" s="684"/>
      <c r="I500" s="684"/>
      <c r="J500" s="684"/>
      <c r="K500" s="684"/>
      <c r="L500" s="684"/>
      <c r="M500" s="684"/>
      <c r="N500" s="684"/>
      <c r="O500" s="684"/>
      <c r="P500" s="684"/>
      <c r="Q500" s="684"/>
      <c r="R500" s="684"/>
      <c r="S500" s="684"/>
      <c r="T500" s="684"/>
      <c r="U500" s="684"/>
      <c r="V500" s="684"/>
      <c r="W500" s="684"/>
      <c r="X500" s="684"/>
      <c r="Y500" s="684"/>
      <c r="Z500" s="684"/>
    </row>
    <row r="501" spans="1:26">
      <c r="A501" s="780" t="str">
        <f>A$18</f>
        <v/>
      </c>
      <c r="B501" s="785"/>
      <c r="C501" s="684"/>
      <c r="D501" s="684"/>
      <c r="E501" s="684"/>
      <c r="F501" s="684"/>
      <c r="G501" s="684"/>
      <c r="H501" s="684"/>
      <c r="I501" s="684"/>
      <c r="J501" s="684"/>
      <c r="K501" s="684"/>
      <c r="L501" s="684"/>
      <c r="M501" s="684"/>
      <c r="N501" s="684"/>
      <c r="O501" s="684"/>
      <c r="P501" s="684"/>
      <c r="Q501" s="684"/>
      <c r="R501" s="684"/>
      <c r="S501" s="684"/>
      <c r="T501" s="684"/>
      <c r="U501" s="684"/>
      <c r="V501" s="684"/>
      <c r="W501" s="684"/>
      <c r="X501" s="684"/>
      <c r="Y501" s="684"/>
      <c r="Z501" s="684"/>
    </row>
    <row r="502" spans="1:26">
      <c r="A502" s="780" t="str">
        <f>A$19</f>
        <v/>
      </c>
      <c r="B502" s="785"/>
      <c r="C502" s="684"/>
      <c r="D502" s="684"/>
      <c r="E502" s="684"/>
      <c r="F502" s="684"/>
      <c r="G502" s="684"/>
      <c r="H502" s="684"/>
      <c r="I502" s="684"/>
      <c r="J502" s="684"/>
      <c r="K502" s="684"/>
      <c r="L502" s="684"/>
      <c r="M502" s="684"/>
      <c r="N502" s="684"/>
      <c r="O502" s="684"/>
      <c r="P502" s="684"/>
      <c r="Q502" s="684"/>
      <c r="R502" s="684"/>
      <c r="S502" s="684"/>
      <c r="T502" s="684"/>
      <c r="U502" s="684"/>
      <c r="V502" s="684"/>
      <c r="W502" s="684"/>
      <c r="X502" s="684"/>
      <c r="Y502" s="684"/>
      <c r="Z502" s="684"/>
    </row>
    <row r="503" spans="1:26">
      <c r="A503" s="780" t="str">
        <f>A$20</f>
        <v/>
      </c>
      <c r="B503" s="785"/>
      <c r="C503" s="684"/>
      <c r="D503" s="684"/>
      <c r="E503" s="684"/>
      <c r="F503" s="684"/>
      <c r="G503" s="684"/>
      <c r="H503" s="684"/>
      <c r="I503" s="684"/>
      <c r="J503" s="684"/>
      <c r="K503" s="684"/>
      <c r="L503" s="684"/>
      <c r="M503" s="684"/>
      <c r="N503" s="684"/>
      <c r="O503" s="684"/>
      <c r="P503" s="684"/>
      <c r="Q503" s="684"/>
      <c r="R503" s="684"/>
      <c r="S503" s="684"/>
      <c r="T503" s="684"/>
      <c r="U503" s="684"/>
      <c r="V503" s="684"/>
      <c r="W503" s="684"/>
      <c r="X503" s="684"/>
      <c r="Y503" s="684"/>
      <c r="Z503" s="684"/>
    </row>
    <row r="505" spans="1:26">
      <c r="A505" s="771"/>
      <c r="B505" s="776" t="str">
        <f>B$1</f>
        <v>Variants</v>
      </c>
      <c r="C505" s="777"/>
      <c r="D505" s="777"/>
      <c r="E505" s="777"/>
      <c r="F505" s="777"/>
      <c r="G505" s="777"/>
      <c r="H505" s="777"/>
      <c r="I505" s="777"/>
      <c r="J505" s="777"/>
      <c r="K505" s="777"/>
      <c r="L505" s="777"/>
      <c r="M505" s="777"/>
      <c r="N505" s="777"/>
      <c r="O505" s="777"/>
      <c r="P505" s="777"/>
      <c r="Q505" s="777"/>
      <c r="R505" s="777"/>
      <c r="S505" s="777"/>
      <c r="T505" s="777"/>
      <c r="U505" s="777"/>
      <c r="V505" s="777"/>
      <c r="W505" s="777"/>
      <c r="X505" s="777"/>
      <c r="Y505" s="777"/>
      <c r="Z505" s="777"/>
    </row>
    <row r="506" spans="1:26">
      <c r="A506" s="773" t="s">
        <v>653</v>
      </c>
      <c r="B506" s="778">
        <f>B$2</f>
        <v>1</v>
      </c>
      <c r="C506" s="779">
        <f>C$2</f>
        <v>2</v>
      </c>
      <c r="D506" s="779">
        <f t="shared" ref="D506:Z506" si="23">D$2</f>
        <v>3</v>
      </c>
      <c r="E506" s="779">
        <f t="shared" si="23"/>
        <v>4</v>
      </c>
      <c r="F506" s="779">
        <f t="shared" si="23"/>
        <v>5</v>
      </c>
      <c r="G506" s="779">
        <f t="shared" si="23"/>
        <v>6</v>
      </c>
      <c r="H506" s="779">
        <f t="shared" si="23"/>
        <v>7</v>
      </c>
      <c r="I506" s="779">
        <f t="shared" si="23"/>
        <v>8</v>
      </c>
      <c r="J506" s="779">
        <f t="shared" si="23"/>
        <v>9</v>
      </c>
      <c r="K506" s="779">
        <f t="shared" si="23"/>
        <v>10</v>
      </c>
      <c r="L506" s="779">
        <f t="shared" si="23"/>
        <v>11</v>
      </c>
      <c r="M506" s="779">
        <f t="shared" si="23"/>
        <v>12</v>
      </c>
      <c r="N506" s="779">
        <f t="shared" si="23"/>
        <v>13</v>
      </c>
      <c r="O506" s="779">
        <f t="shared" si="23"/>
        <v>14</v>
      </c>
      <c r="P506" s="779">
        <f t="shared" si="23"/>
        <v>15</v>
      </c>
      <c r="Q506" s="779">
        <f t="shared" si="23"/>
        <v>16</v>
      </c>
      <c r="R506" s="779">
        <f t="shared" si="23"/>
        <v>17</v>
      </c>
      <c r="S506" s="779">
        <f t="shared" si="23"/>
        <v>18</v>
      </c>
      <c r="T506" s="779">
        <f t="shared" si="23"/>
        <v>19</v>
      </c>
      <c r="U506" s="779">
        <f t="shared" si="23"/>
        <v>20</v>
      </c>
      <c r="V506" s="779">
        <f t="shared" si="23"/>
        <v>21</v>
      </c>
      <c r="W506" s="779">
        <f t="shared" si="23"/>
        <v>22</v>
      </c>
      <c r="X506" s="779">
        <f t="shared" si="23"/>
        <v>23</v>
      </c>
      <c r="Y506" s="779">
        <f t="shared" si="23"/>
        <v>24</v>
      </c>
      <c r="Z506" s="779">
        <f t="shared" si="23"/>
        <v>25</v>
      </c>
    </row>
    <row r="507" spans="1:26">
      <c r="A507" s="780" t="str">
        <f>A$3</f>
        <v>FC721 = 1</v>
      </c>
      <c r="B507" s="784" t="s">
        <v>151</v>
      </c>
      <c r="C507" s="783" t="s">
        <v>151</v>
      </c>
      <c r="D507" s="783" t="s">
        <v>151</v>
      </c>
      <c r="E507" s="783" t="s">
        <v>151</v>
      </c>
      <c r="F507" s="783" t="s">
        <v>151</v>
      </c>
      <c r="G507" s="783" t="s">
        <v>151</v>
      </c>
      <c r="H507" s="783" t="s">
        <v>151</v>
      </c>
      <c r="I507" s="783" t="s">
        <v>151</v>
      </c>
      <c r="J507" s="783" t="s">
        <v>151</v>
      </c>
      <c r="K507" s="783" t="s">
        <v>151</v>
      </c>
      <c r="L507" s="684" t="s">
        <v>151</v>
      </c>
      <c r="M507" s="684" t="s">
        <v>151</v>
      </c>
      <c r="N507" s="684" t="s">
        <v>151</v>
      </c>
      <c r="O507" s="684" t="s">
        <v>151</v>
      </c>
      <c r="P507" s="684" t="s">
        <v>151</v>
      </c>
      <c r="Q507" s="684" t="s">
        <v>151</v>
      </c>
      <c r="R507" s="684" t="s">
        <v>151</v>
      </c>
      <c r="S507" s="684" t="s">
        <v>151</v>
      </c>
      <c r="T507" s="684" t="s">
        <v>151</v>
      </c>
      <c r="U507" s="684" t="s">
        <v>151</v>
      </c>
      <c r="V507" s="684" t="s">
        <v>151</v>
      </c>
      <c r="W507" s="684" t="s">
        <v>151</v>
      </c>
      <c r="X507" s="684" t="s">
        <v>151</v>
      </c>
      <c r="Y507" s="684" t="s">
        <v>151</v>
      </c>
      <c r="Z507" s="684" t="s">
        <v>151</v>
      </c>
    </row>
    <row r="508" spans="1:26">
      <c r="A508" s="780" t="str">
        <f>A$4</f>
        <v>FC722 = 2</v>
      </c>
      <c r="B508" s="785" t="s">
        <v>151</v>
      </c>
      <c r="C508" s="684" t="s">
        <v>151</v>
      </c>
      <c r="D508" s="684" t="s">
        <v>151</v>
      </c>
      <c r="E508" s="684" t="s">
        <v>151</v>
      </c>
      <c r="F508" s="684" t="s">
        <v>151</v>
      </c>
      <c r="G508" s="684" t="s">
        <v>151</v>
      </c>
      <c r="H508" s="684" t="s">
        <v>151</v>
      </c>
      <c r="I508" s="684" t="s">
        <v>151</v>
      </c>
      <c r="J508" s="684" t="s">
        <v>151</v>
      </c>
      <c r="K508" s="684" t="s">
        <v>151</v>
      </c>
      <c r="L508" s="684" t="s">
        <v>151</v>
      </c>
      <c r="M508" s="684" t="s">
        <v>151</v>
      </c>
      <c r="N508" s="684" t="s">
        <v>151</v>
      </c>
      <c r="O508" s="684" t="s">
        <v>151</v>
      </c>
      <c r="P508" s="684" t="s">
        <v>151</v>
      </c>
      <c r="Q508" s="684" t="s">
        <v>151</v>
      </c>
      <c r="R508" s="684" t="s">
        <v>151</v>
      </c>
      <c r="S508" s="684" t="s">
        <v>151</v>
      </c>
      <c r="T508" s="684" t="s">
        <v>151</v>
      </c>
      <c r="U508" s="684" t="s">
        <v>151</v>
      </c>
      <c r="V508" s="684" t="s">
        <v>151</v>
      </c>
      <c r="W508" s="684" t="s">
        <v>151</v>
      </c>
      <c r="X508" s="684" t="s">
        <v>151</v>
      </c>
      <c r="Y508" s="684" t="s">
        <v>151</v>
      </c>
      <c r="Z508" s="684" t="s">
        <v>151</v>
      </c>
    </row>
    <row r="509" spans="1:26">
      <c r="A509" s="780" t="str">
        <f>A$5</f>
        <v>FC723 = 3</v>
      </c>
      <c r="B509" s="785" t="s">
        <v>151</v>
      </c>
      <c r="C509" s="684" t="s">
        <v>151</v>
      </c>
      <c r="D509" s="684" t="s">
        <v>151</v>
      </c>
      <c r="E509" s="684" t="s">
        <v>151</v>
      </c>
      <c r="F509" s="684" t="s">
        <v>151</v>
      </c>
      <c r="G509" s="684" t="s">
        <v>151</v>
      </c>
      <c r="H509" s="684" t="s">
        <v>151</v>
      </c>
      <c r="I509" s="684" t="s">
        <v>151</v>
      </c>
      <c r="J509" s="684" t="s">
        <v>151</v>
      </c>
      <c r="K509" s="684" t="s">
        <v>151</v>
      </c>
      <c r="L509" s="684" t="s">
        <v>151</v>
      </c>
      <c r="M509" s="684" t="s">
        <v>151</v>
      </c>
      <c r="N509" s="684" t="s">
        <v>151</v>
      </c>
      <c r="O509" s="684" t="s">
        <v>151</v>
      </c>
      <c r="P509" s="684" t="s">
        <v>151</v>
      </c>
      <c r="Q509" s="684" t="s">
        <v>151</v>
      </c>
      <c r="R509" s="684" t="s">
        <v>151</v>
      </c>
      <c r="S509" s="684" t="s">
        <v>151</v>
      </c>
      <c r="T509" s="684" t="s">
        <v>151</v>
      </c>
      <c r="U509" s="684" t="s">
        <v>151</v>
      </c>
      <c r="V509" s="684" t="s">
        <v>151</v>
      </c>
      <c r="W509" s="684" t="s">
        <v>151</v>
      </c>
      <c r="X509" s="684" t="s">
        <v>151</v>
      </c>
      <c r="Y509" s="684" t="s">
        <v>151</v>
      </c>
      <c r="Z509" s="684" t="s">
        <v>151</v>
      </c>
    </row>
    <row r="510" spans="1:26">
      <c r="A510" s="780" t="str">
        <f>A$6</f>
        <v>FC724 = 4</v>
      </c>
      <c r="B510" s="785" t="s">
        <v>151</v>
      </c>
      <c r="C510" s="684" t="s">
        <v>151</v>
      </c>
      <c r="D510" s="684" t="s">
        <v>151</v>
      </c>
      <c r="E510" s="684" t="s">
        <v>151</v>
      </c>
      <c r="F510" s="684" t="s">
        <v>151</v>
      </c>
      <c r="G510" s="684" t="s">
        <v>151</v>
      </c>
      <c r="H510" s="684" t="s">
        <v>151</v>
      </c>
      <c r="I510" s="684" t="s">
        <v>151</v>
      </c>
      <c r="J510" s="684" t="s">
        <v>151</v>
      </c>
      <c r="K510" s="684" t="s">
        <v>151</v>
      </c>
      <c r="L510" s="684" t="s">
        <v>151</v>
      </c>
      <c r="M510" s="684" t="s">
        <v>151</v>
      </c>
      <c r="N510" s="684" t="s">
        <v>151</v>
      </c>
      <c r="O510" s="684" t="s">
        <v>151</v>
      </c>
      <c r="P510" s="684" t="s">
        <v>151</v>
      </c>
      <c r="Q510" s="684" t="s">
        <v>151</v>
      </c>
      <c r="R510" s="684" t="s">
        <v>151</v>
      </c>
      <c r="S510" s="684" t="s">
        <v>151</v>
      </c>
      <c r="T510" s="684" t="s">
        <v>151</v>
      </c>
      <c r="U510" s="684" t="s">
        <v>151</v>
      </c>
      <c r="V510" s="684" t="s">
        <v>151</v>
      </c>
      <c r="W510" s="684" t="s">
        <v>151</v>
      </c>
      <c r="X510" s="684" t="s">
        <v>151</v>
      </c>
      <c r="Y510" s="684" t="s">
        <v>151</v>
      </c>
      <c r="Z510" s="684" t="s">
        <v>151</v>
      </c>
    </row>
    <row r="511" spans="1:26">
      <c r="A511" s="780" t="str">
        <f>A$7</f>
        <v>FC726 = 5</v>
      </c>
      <c r="B511" s="785" t="s">
        <v>151</v>
      </c>
      <c r="C511" s="684" t="s">
        <v>151</v>
      </c>
      <c r="D511" s="684" t="s">
        <v>151</v>
      </c>
      <c r="E511" s="684" t="s">
        <v>151</v>
      </c>
      <c r="F511" s="684" t="s">
        <v>151</v>
      </c>
      <c r="G511" s="684" t="s">
        <v>151</v>
      </c>
      <c r="H511" s="684" t="s">
        <v>151</v>
      </c>
      <c r="I511" s="684" t="s">
        <v>151</v>
      </c>
      <c r="J511" s="684" t="s">
        <v>151</v>
      </c>
      <c r="K511" s="684" t="s">
        <v>151</v>
      </c>
      <c r="L511" s="684" t="s">
        <v>151</v>
      </c>
      <c r="M511" s="684" t="s">
        <v>151</v>
      </c>
      <c r="N511" s="684" t="s">
        <v>151</v>
      </c>
      <c r="O511" s="684" t="s">
        <v>151</v>
      </c>
      <c r="P511" s="684" t="s">
        <v>151</v>
      </c>
      <c r="Q511" s="684" t="s">
        <v>151</v>
      </c>
      <c r="R511" s="684" t="s">
        <v>151</v>
      </c>
      <c r="S511" s="684" t="s">
        <v>151</v>
      </c>
      <c r="T511" s="684" t="s">
        <v>151</v>
      </c>
      <c r="U511" s="684" t="s">
        <v>151</v>
      </c>
      <c r="V511" s="684" t="s">
        <v>151</v>
      </c>
      <c r="W511" s="684" t="s">
        <v>151</v>
      </c>
      <c r="X511" s="684" t="s">
        <v>151</v>
      </c>
      <c r="Y511" s="684" t="s">
        <v>151</v>
      </c>
      <c r="Z511" s="684" t="s">
        <v>151</v>
      </c>
    </row>
    <row r="512" spans="1:26">
      <c r="A512" s="780" t="str">
        <f>A$8</f>
        <v>FT724 = 6</v>
      </c>
      <c r="B512" s="785" t="s">
        <v>151</v>
      </c>
      <c r="C512" s="684" t="s">
        <v>151</v>
      </c>
      <c r="D512" s="684" t="s">
        <v>151</v>
      </c>
      <c r="E512" s="684" t="s">
        <v>151</v>
      </c>
      <c r="F512" s="684" t="s">
        <v>151</v>
      </c>
      <c r="G512" s="684" t="s">
        <v>151</v>
      </c>
      <c r="H512" s="684" t="s">
        <v>151</v>
      </c>
      <c r="I512" s="684" t="s">
        <v>151</v>
      </c>
      <c r="J512" s="684" t="s">
        <v>151</v>
      </c>
      <c r="K512" s="684" t="s">
        <v>151</v>
      </c>
      <c r="L512" s="684" t="s">
        <v>151</v>
      </c>
      <c r="M512" s="684" t="s">
        <v>151</v>
      </c>
      <c r="N512" s="684" t="s">
        <v>151</v>
      </c>
      <c r="O512" s="684" t="s">
        <v>151</v>
      </c>
      <c r="P512" s="684" t="s">
        <v>151</v>
      </c>
      <c r="Q512" s="684" t="s">
        <v>151</v>
      </c>
      <c r="R512" s="684" t="s">
        <v>151</v>
      </c>
      <c r="S512" s="684" t="s">
        <v>151</v>
      </c>
      <c r="T512" s="684" t="s">
        <v>151</v>
      </c>
      <c r="U512" s="684" t="s">
        <v>151</v>
      </c>
      <c r="V512" s="684" t="s">
        <v>151</v>
      </c>
      <c r="W512" s="684" t="s">
        <v>151</v>
      </c>
      <c r="X512" s="684" t="s">
        <v>151</v>
      </c>
      <c r="Y512" s="684" t="s">
        <v>151</v>
      </c>
      <c r="Z512" s="684" t="s">
        <v>151</v>
      </c>
    </row>
    <row r="513" spans="1:26">
      <c r="A513" s="780" t="str">
        <f>A$9</f>
        <v>FC728 = 7</v>
      </c>
      <c r="B513" s="785" t="s">
        <v>151</v>
      </c>
      <c r="C513" s="684" t="s">
        <v>151</v>
      </c>
      <c r="D513" s="684" t="s">
        <v>151</v>
      </c>
      <c r="E513" s="684" t="s">
        <v>151</v>
      </c>
      <c r="F513" s="684" t="s">
        <v>151</v>
      </c>
      <c r="G513" s="684" t="s">
        <v>151</v>
      </c>
      <c r="H513" s="684" t="s">
        <v>151</v>
      </c>
      <c r="I513" s="684" t="s">
        <v>151</v>
      </c>
      <c r="J513" s="684" t="s">
        <v>151</v>
      </c>
      <c r="K513" s="684" t="s">
        <v>151</v>
      </c>
      <c r="L513" s="684" t="s">
        <v>151</v>
      </c>
      <c r="M513" s="684" t="s">
        <v>151</v>
      </c>
      <c r="N513" s="684" t="s">
        <v>151</v>
      </c>
      <c r="O513" s="684" t="s">
        <v>151</v>
      </c>
      <c r="P513" s="684" t="s">
        <v>151</v>
      </c>
      <c r="Q513" s="684" t="s">
        <v>151</v>
      </c>
      <c r="R513" s="684" t="s">
        <v>151</v>
      </c>
      <c r="S513" s="684" t="s">
        <v>151</v>
      </c>
      <c r="T513" s="684" t="s">
        <v>151</v>
      </c>
      <c r="U513" s="684" t="s">
        <v>151</v>
      </c>
      <c r="V513" s="684" t="s">
        <v>151</v>
      </c>
      <c r="W513" s="684" t="s">
        <v>151</v>
      </c>
      <c r="X513" s="684" t="s">
        <v>151</v>
      </c>
      <c r="Y513" s="684" t="s">
        <v>151</v>
      </c>
      <c r="Z513" s="684" t="s">
        <v>151</v>
      </c>
    </row>
    <row r="514" spans="1:26">
      <c r="A514" s="780" t="str">
        <f>A$10</f>
        <v>FG722 = 8</v>
      </c>
      <c r="B514" s="785" t="s">
        <v>151</v>
      </c>
      <c r="C514" s="684" t="s">
        <v>151</v>
      </c>
      <c r="D514" s="684" t="s">
        <v>151</v>
      </c>
      <c r="E514" s="684" t="s">
        <v>151</v>
      </c>
      <c r="F514" s="684" t="s">
        <v>151</v>
      </c>
      <c r="G514" s="684" t="s">
        <v>151</v>
      </c>
      <c r="H514" s="684" t="s">
        <v>151</v>
      </c>
      <c r="I514" s="684" t="s">
        <v>151</v>
      </c>
      <c r="J514" s="684" t="s">
        <v>151</v>
      </c>
      <c r="K514" s="684" t="s">
        <v>151</v>
      </c>
      <c r="L514" s="684" t="s">
        <v>151</v>
      </c>
      <c r="M514" s="684" t="s">
        <v>151</v>
      </c>
      <c r="N514" s="684" t="s">
        <v>151</v>
      </c>
      <c r="O514" s="684" t="s">
        <v>151</v>
      </c>
      <c r="P514" s="684" t="s">
        <v>151</v>
      </c>
      <c r="Q514" s="684" t="s">
        <v>151</v>
      </c>
      <c r="R514" s="684" t="s">
        <v>151</v>
      </c>
      <c r="S514" s="684" t="s">
        <v>151</v>
      </c>
      <c r="T514" s="684" t="s">
        <v>151</v>
      </c>
      <c r="U514" s="684" t="s">
        <v>151</v>
      </c>
      <c r="V514" s="684" t="s">
        <v>151</v>
      </c>
      <c r="W514" s="684" t="s">
        <v>151</v>
      </c>
      <c r="X514" s="684" t="s">
        <v>151</v>
      </c>
      <c r="Y514" s="684" t="s">
        <v>151</v>
      </c>
      <c r="Z514" s="684" t="s">
        <v>151</v>
      </c>
    </row>
    <row r="515" spans="1:26">
      <c r="A515" s="780" t="str">
        <f>A$11</f>
        <v>FT728= 9</v>
      </c>
      <c r="B515" s="772"/>
      <c r="C515" s="269"/>
      <c r="D515" s="684"/>
      <c r="E515" s="684"/>
      <c r="F515" s="684"/>
      <c r="G515" s="684"/>
      <c r="H515" s="684"/>
      <c r="I515" s="684"/>
      <c r="J515" s="684"/>
      <c r="K515" s="684"/>
      <c r="L515" s="684"/>
      <c r="M515" s="684"/>
      <c r="N515" s="684"/>
      <c r="O515" s="684"/>
      <c r="P515" s="684"/>
      <c r="Q515" s="684"/>
      <c r="R515" s="684"/>
      <c r="S515" s="684"/>
      <c r="T515" s="684"/>
      <c r="U515" s="684"/>
      <c r="V515" s="684"/>
      <c r="W515" s="684"/>
      <c r="X515" s="684"/>
      <c r="Y515" s="684"/>
      <c r="Z515" s="684"/>
    </row>
    <row r="516" spans="1:26">
      <c r="A516" s="780" t="str">
        <f>A$12</f>
        <v/>
      </c>
      <c r="B516" s="772"/>
      <c r="C516" s="269"/>
      <c r="D516" s="684"/>
      <c r="E516" s="684"/>
      <c r="F516" s="684"/>
      <c r="G516" s="684"/>
      <c r="H516" s="684"/>
      <c r="I516" s="684"/>
      <c r="J516" s="684"/>
      <c r="K516" s="684"/>
      <c r="L516" s="684"/>
      <c r="M516" s="684"/>
      <c r="N516" s="684"/>
      <c r="O516" s="684"/>
      <c r="P516" s="684"/>
      <c r="Q516" s="684"/>
      <c r="R516" s="684"/>
      <c r="S516" s="684"/>
      <c r="T516" s="684"/>
      <c r="U516" s="684"/>
      <c r="V516" s="684"/>
      <c r="W516" s="684"/>
      <c r="X516" s="684"/>
      <c r="Y516" s="684"/>
      <c r="Z516" s="684"/>
    </row>
    <row r="517" spans="1:26">
      <c r="A517" s="780" t="str">
        <f>A$13</f>
        <v/>
      </c>
      <c r="B517" s="772"/>
      <c r="C517" s="269"/>
      <c r="D517" s="684"/>
      <c r="E517" s="684"/>
      <c r="F517" s="684"/>
      <c r="G517" s="684"/>
      <c r="H517" s="684"/>
      <c r="I517" s="684"/>
      <c r="J517" s="684"/>
      <c r="K517" s="684"/>
      <c r="L517" s="684"/>
      <c r="M517" s="684"/>
      <c r="N517" s="684"/>
      <c r="O517" s="684"/>
      <c r="P517" s="684"/>
      <c r="Q517" s="684"/>
      <c r="R517" s="684"/>
      <c r="S517" s="684"/>
      <c r="T517" s="684"/>
      <c r="U517" s="684"/>
      <c r="V517" s="684"/>
      <c r="W517" s="684"/>
      <c r="X517" s="684"/>
      <c r="Y517" s="684"/>
      <c r="Z517" s="684"/>
    </row>
    <row r="518" spans="1:26">
      <c r="A518" s="780" t="str">
        <f>A$14</f>
        <v/>
      </c>
      <c r="B518" s="772"/>
      <c r="C518" s="269"/>
      <c r="D518" s="684"/>
      <c r="E518" s="684"/>
      <c r="F518" s="684"/>
      <c r="G518" s="684"/>
      <c r="H518" s="684"/>
      <c r="I518" s="684"/>
      <c r="J518" s="684"/>
      <c r="K518" s="684"/>
      <c r="L518" s="684"/>
      <c r="M518" s="684"/>
      <c r="N518" s="684"/>
      <c r="O518" s="684"/>
      <c r="P518" s="684"/>
      <c r="Q518" s="684"/>
      <c r="R518" s="684"/>
      <c r="S518" s="684"/>
      <c r="T518" s="684"/>
      <c r="U518" s="684"/>
      <c r="V518" s="684"/>
      <c r="W518" s="684"/>
      <c r="X518" s="684"/>
      <c r="Y518" s="684"/>
      <c r="Z518" s="684"/>
    </row>
    <row r="519" spans="1:26">
      <c r="A519" s="780" t="str">
        <f>A$15</f>
        <v/>
      </c>
      <c r="B519" s="772"/>
      <c r="C519" s="269"/>
      <c r="D519" s="684"/>
      <c r="E519" s="684"/>
      <c r="F519" s="684"/>
      <c r="G519" s="684"/>
      <c r="H519" s="684"/>
      <c r="I519" s="684"/>
      <c r="J519" s="684"/>
      <c r="K519" s="684"/>
      <c r="L519" s="684"/>
      <c r="M519" s="684"/>
      <c r="N519" s="684"/>
      <c r="O519" s="684"/>
      <c r="P519" s="684"/>
      <c r="Q519" s="684"/>
      <c r="R519" s="684"/>
      <c r="S519" s="684"/>
      <c r="T519" s="684"/>
      <c r="U519" s="684"/>
      <c r="V519" s="684"/>
      <c r="W519" s="684"/>
      <c r="X519" s="684"/>
      <c r="Y519" s="684"/>
      <c r="Z519" s="684"/>
    </row>
    <row r="520" spans="1:26">
      <c r="A520" s="780" t="str">
        <f>A$16</f>
        <v/>
      </c>
      <c r="B520" s="772"/>
      <c r="C520" s="269"/>
      <c r="D520" s="684"/>
      <c r="E520" s="684"/>
      <c r="F520" s="684"/>
      <c r="G520" s="684"/>
      <c r="H520" s="684"/>
      <c r="I520" s="684"/>
      <c r="J520" s="684"/>
      <c r="K520" s="684"/>
      <c r="L520" s="684"/>
      <c r="M520" s="684"/>
      <c r="N520" s="684"/>
      <c r="O520" s="684"/>
      <c r="P520" s="684"/>
      <c r="Q520" s="684"/>
      <c r="R520" s="684"/>
      <c r="S520" s="684"/>
      <c r="T520" s="684"/>
      <c r="U520" s="684"/>
      <c r="V520" s="684"/>
      <c r="W520" s="684"/>
      <c r="X520" s="684"/>
      <c r="Y520" s="684"/>
      <c r="Z520" s="684"/>
    </row>
    <row r="521" spans="1:26">
      <c r="A521" s="780" t="str">
        <f>A$17</f>
        <v/>
      </c>
      <c r="B521" s="772"/>
      <c r="C521" s="269"/>
      <c r="D521" s="684"/>
      <c r="E521" s="684"/>
      <c r="F521" s="684"/>
      <c r="G521" s="684"/>
      <c r="H521" s="684"/>
      <c r="I521" s="684"/>
      <c r="J521" s="684"/>
      <c r="K521" s="684"/>
      <c r="L521" s="684"/>
      <c r="M521" s="684"/>
      <c r="N521" s="684"/>
      <c r="O521" s="684"/>
      <c r="P521" s="684"/>
      <c r="Q521" s="684"/>
      <c r="R521" s="684"/>
      <c r="S521" s="684"/>
      <c r="T521" s="684"/>
      <c r="U521" s="684"/>
      <c r="V521" s="684"/>
      <c r="W521" s="684"/>
      <c r="X521" s="684"/>
      <c r="Y521" s="684"/>
      <c r="Z521" s="684"/>
    </row>
    <row r="522" spans="1:26">
      <c r="A522" s="780" t="str">
        <f>A$18</f>
        <v/>
      </c>
      <c r="B522" s="772"/>
      <c r="C522" s="269"/>
      <c r="D522" s="684"/>
      <c r="E522" s="684"/>
      <c r="F522" s="684"/>
      <c r="G522" s="684"/>
      <c r="H522" s="684"/>
      <c r="I522" s="684"/>
      <c r="J522" s="684"/>
      <c r="K522" s="684"/>
      <c r="L522" s="684"/>
      <c r="M522" s="684"/>
      <c r="N522" s="684"/>
      <c r="O522" s="684"/>
      <c r="P522" s="684"/>
      <c r="Q522" s="684"/>
      <c r="R522" s="684"/>
      <c r="S522" s="684"/>
      <c r="T522" s="684"/>
      <c r="U522" s="684"/>
      <c r="V522" s="684"/>
      <c r="W522" s="684"/>
      <c r="X522" s="684"/>
      <c r="Y522" s="684"/>
      <c r="Z522" s="684"/>
    </row>
    <row r="523" spans="1:26">
      <c r="A523" s="780" t="str">
        <f>A$19</f>
        <v/>
      </c>
      <c r="B523" s="772"/>
      <c r="C523" s="269"/>
      <c r="D523" s="684"/>
      <c r="E523" s="684"/>
      <c r="F523" s="684"/>
      <c r="G523" s="684"/>
      <c r="H523" s="684"/>
      <c r="I523" s="684"/>
      <c r="J523" s="684"/>
      <c r="K523" s="684"/>
      <c r="L523" s="684"/>
      <c r="M523" s="684"/>
      <c r="N523" s="684"/>
      <c r="O523" s="684"/>
      <c r="P523" s="684"/>
      <c r="Q523" s="684"/>
      <c r="R523" s="684"/>
      <c r="S523" s="684"/>
      <c r="T523" s="684"/>
      <c r="U523" s="684"/>
      <c r="V523" s="684"/>
      <c r="W523" s="684"/>
      <c r="X523" s="684"/>
      <c r="Y523" s="684"/>
      <c r="Z523" s="684"/>
    </row>
    <row r="524" spans="1:26">
      <c r="A524" s="780" t="str">
        <f>A$20</f>
        <v/>
      </c>
      <c r="B524" s="772"/>
      <c r="C524" s="269"/>
      <c r="D524" s="684"/>
      <c r="E524" s="684"/>
      <c r="F524" s="684"/>
      <c r="G524" s="684"/>
      <c r="H524" s="684"/>
      <c r="I524" s="684"/>
      <c r="J524" s="684"/>
      <c r="K524" s="684"/>
      <c r="L524" s="684"/>
      <c r="M524" s="684"/>
      <c r="N524" s="684"/>
      <c r="O524" s="684"/>
      <c r="P524" s="684"/>
      <c r="Q524" s="684"/>
      <c r="R524" s="684"/>
      <c r="S524" s="684"/>
      <c r="T524" s="684"/>
      <c r="U524" s="684"/>
      <c r="V524" s="684"/>
      <c r="W524" s="684"/>
      <c r="X524" s="684"/>
      <c r="Y524" s="684"/>
      <c r="Z524" s="684"/>
    </row>
  </sheetData>
  <customSheetViews>
    <customSheetView guid="{A548D9BF-F214-4557-A580-E91DD1CEBC4E}" scale="70" fitToPage="1" state="hidden" showRuler="0">
      <pane xSplit="1" topLeftCell="B1" activePane="topRight" state="frozen"/>
      <selection pane="topRight" activeCell="A3" sqref="A3"/>
      <pageMargins left="0" right="0" top="0" bottom="0" header="0" footer="0"/>
      <printOptions headings="1"/>
      <pageSetup paperSize="8" scale="16" orientation="portrait" r:id="rId1"/>
      <headerFooter alignWithMargins="0">
        <oddHeader>&amp;L&amp;G&amp;RFX2010 Sinteso Quantities Tool</oddHeader>
        <oddFooter>&amp;LBuilding Technologies
Fire Safety &amp; Security Products&amp;R&amp;F
&amp;D</oddFooter>
      </headerFooter>
    </customSheetView>
    <customSheetView guid="{FA75CC5A-C39D-4AB1-B7E4-308BE16EBE6C}" scale="75" fitToPage="1" printArea="1" showAutoFilter="1" hiddenRows="1" showRuler="0">
      <selection activeCell="A3" sqref="A3"/>
      <pageMargins left="0" right="0" top="0" bottom="0" header="0" footer="0"/>
      <printOptions headings="1"/>
      <pageSetup paperSize="8" scale="34" fitToHeight="2" orientation="portrait" r:id="rId2"/>
      <headerFooter alignWithMargins="0">
        <oddHeader>&amp;L&amp;G&amp;RFX2010 Sinteso Quantities Tool</oddHeader>
        <oddFooter>&amp;LBuilding Technologies
Fire Safety &amp; Security Products&amp;R&amp;F
&amp;D</oddFooter>
      </headerFooter>
      <autoFilter ref="A2:A503" xr:uid="{4C4C8256-A42F-4619-916E-33F8F4E55A57}"/>
    </customSheetView>
  </customSheetViews>
  <phoneticPr fontId="9" type="noConversion"/>
  <printOptions headings="1"/>
  <pageMargins left="0.78740157480314965" right="0.78740157480314965" top="0.78740157480314965" bottom="0.78740157480314965" header="0.39370078740157483" footer="0.39370078740157483"/>
  <pageSetup paperSize="8" scale="16" orientation="portrait" r:id="rId3"/>
  <headerFooter alignWithMargins="0">
    <oddHeader>&amp;L&amp;G&amp;RFX2010 Sinteso Quantities Tool</oddHeader>
    <oddFooter>&amp;LBuilding Technologies
Fire Safety &amp; Security Products&amp;R&amp;F
&amp;D</oddFooter>
  </headerFooter>
  <legacyDrawing r:id="rId4"/>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tabColor rgb="FF00B050"/>
    <pageSetUpPr autoPageBreaks="0" fitToPage="1"/>
  </sheetPr>
  <dimension ref="A1:BX397"/>
  <sheetViews>
    <sheetView showRuler="0" zoomScale="75" zoomScaleNormal="75" zoomScaleSheetLayoutView="75" workbookViewId="0">
      <selection activeCell="B1" sqref="B1"/>
    </sheetView>
  </sheetViews>
  <sheetFormatPr defaultColWidth="9.140625" defaultRowHeight="12.75"/>
  <cols>
    <col min="1" max="1" width="2.7109375" style="143" customWidth="1"/>
    <col min="2" max="2" width="42.7109375" style="143" customWidth="1"/>
    <col min="3" max="3" width="15.7109375" style="143" customWidth="1"/>
    <col min="4" max="5" width="10.7109375" style="143" customWidth="1"/>
    <col min="6" max="6" width="12.7109375" style="143" customWidth="1"/>
    <col min="7" max="7" width="10.7109375" style="143" customWidth="1"/>
    <col min="8" max="8" width="12.7109375" style="143" customWidth="1"/>
    <col min="9" max="9" width="10.7109375" style="143" customWidth="1"/>
    <col min="10" max="11" width="24.7109375" style="143" customWidth="1"/>
    <col min="12" max="12" width="2.7109375" style="143" customWidth="1"/>
    <col min="13" max="14" width="11.42578125" style="143" hidden="1" customWidth="1"/>
    <col min="15" max="76" width="11.42578125" style="143" customWidth="1"/>
    <col min="77" max="16384" width="9.140625" style="143"/>
  </cols>
  <sheetData>
    <row r="1" spans="1:11" ht="18">
      <c r="A1" s="465"/>
      <c r="B1" s="465" t="s">
        <v>671</v>
      </c>
      <c r="C1" s="465"/>
      <c r="D1" s="465"/>
      <c r="E1" s="465"/>
    </row>
    <row r="3" spans="1:11">
      <c r="B3" s="466" t="s">
        <v>13</v>
      </c>
      <c r="C3" s="466"/>
      <c r="D3" s="466"/>
      <c r="E3" s="466"/>
    </row>
    <row r="4" spans="1:11">
      <c r="B4" s="214" t="s">
        <v>672</v>
      </c>
    </row>
    <row r="5" spans="1:11">
      <c r="B5" s="216" t="s">
        <v>673</v>
      </c>
      <c r="C5" s="467"/>
      <c r="D5" s="467"/>
      <c r="E5" s="467"/>
    </row>
    <row r="6" spans="1:11">
      <c r="B6" s="216" t="s">
        <v>674</v>
      </c>
      <c r="C6" s="467"/>
      <c r="D6" s="467"/>
      <c r="E6" s="467"/>
    </row>
    <row r="8" spans="1:11">
      <c r="B8" s="466" t="s">
        <v>15</v>
      </c>
      <c r="C8" s="466"/>
      <c r="D8" s="466"/>
      <c r="E8" s="466"/>
    </row>
    <row r="9" spans="1:11">
      <c r="B9" s="470" t="s">
        <v>675</v>
      </c>
      <c r="C9" s="469"/>
      <c r="D9" s="469"/>
      <c r="E9" s="469"/>
    </row>
    <row r="10" spans="1:11">
      <c r="B10" s="468" t="s">
        <v>676</v>
      </c>
      <c r="C10" s="471"/>
      <c r="D10" s="471"/>
      <c r="E10" s="471"/>
      <c r="J10" s="472"/>
      <c r="K10" s="472"/>
    </row>
    <row r="11" spans="1:11">
      <c r="B11" s="143" t="s">
        <v>677</v>
      </c>
      <c r="C11" s="473"/>
      <c r="D11" s="473"/>
      <c r="E11" s="473"/>
      <c r="J11" s="472"/>
      <c r="K11" s="472"/>
    </row>
    <row r="12" spans="1:11">
      <c r="B12" s="468" t="s">
        <v>678</v>
      </c>
    </row>
    <row r="13" spans="1:11">
      <c r="C13" s="466"/>
      <c r="D13" s="466"/>
      <c r="E13" s="466"/>
    </row>
    <row r="14" spans="1:11">
      <c r="B14" s="466" t="s">
        <v>41</v>
      </c>
      <c r="C14" s="467"/>
      <c r="D14" s="467"/>
      <c r="E14" s="467"/>
    </row>
    <row r="15" spans="1:11">
      <c r="B15" s="599" t="s">
        <v>42</v>
      </c>
    </row>
    <row r="17" spans="1:76">
      <c r="B17" s="788" t="s">
        <v>128</v>
      </c>
      <c r="C17" s="475" t="s">
        <v>129</v>
      </c>
    </row>
    <row r="18" spans="1:76">
      <c r="B18" s="789" t="s">
        <v>130</v>
      </c>
      <c r="C18" s="790" t="s">
        <v>131</v>
      </c>
    </row>
    <row r="19" spans="1:76">
      <c r="B19" s="791"/>
      <c r="C19" s="790"/>
    </row>
    <row r="20" spans="1:76">
      <c r="B20" s="792" t="s">
        <v>134</v>
      </c>
      <c r="C20" s="790" t="s">
        <v>135</v>
      </c>
    </row>
    <row r="21" spans="1:76">
      <c r="B21" s="793" t="s">
        <v>136</v>
      </c>
      <c r="C21" s="790" t="s">
        <v>137</v>
      </c>
    </row>
    <row r="22" spans="1:76" ht="13.5" thickBot="1">
      <c r="A22" s="476"/>
      <c r="B22" s="476"/>
      <c r="C22" s="476"/>
      <c r="D22" s="476"/>
      <c r="E22" s="476"/>
      <c r="F22" s="476"/>
      <c r="G22" s="476"/>
      <c r="H22" s="476"/>
      <c r="I22" s="476"/>
      <c r="J22" s="476"/>
      <c r="K22" s="476"/>
      <c r="L22" s="476"/>
    </row>
    <row r="23" spans="1:76" ht="16.5" thickBot="1">
      <c r="A23" s="1184" t="s">
        <v>679</v>
      </c>
      <c r="B23" s="1185"/>
      <c r="C23" s="1185"/>
      <c r="D23" s="1185"/>
      <c r="E23" s="1185"/>
      <c r="F23" s="1185"/>
      <c r="G23" s="1185"/>
      <c r="H23" s="1185"/>
      <c r="I23" s="1185"/>
      <c r="J23" s="1185"/>
      <c r="K23" s="1185"/>
      <c r="L23" s="1186"/>
    </row>
    <row r="24" spans="1:76" s="478" customFormat="1" hidden="1">
      <c r="A24" s="477"/>
      <c r="L24" s="479"/>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s="478" customFormat="1" hidden="1">
      <c r="A25" s="477"/>
      <c r="L25" s="479"/>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s="490" customFormat="1" hidden="1">
      <c r="A26" s="480"/>
      <c r="B26" s="481"/>
      <c r="C26" s="482" t="s">
        <v>680</v>
      </c>
      <c r="D26" s="483" t="s">
        <v>681</v>
      </c>
      <c r="E26" s="484" t="s">
        <v>682</v>
      </c>
      <c r="F26" s="485" t="s">
        <v>683</v>
      </c>
      <c r="G26" s="485" t="s">
        <v>684</v>
      </c>
      <c r="H26" s="486" t="s">
        <v>685</v>
      </c>
      <c r="I26" s="487" t="s">
        <v>686</v>
      </c>
      <c r="J26" s="483" t="s">
        <v>687</v>
      </c>
      <c r="K26" s="488"/>
      <c r="L26" s="489"/>
    </row>
    <row r="27" spans="1:76" s="490" customFormat="1" hidden="1">
      <c r="A27" s="480"/>
      <c r="B27" s="481"/>
      <c r="C27" s="496">
        <v>1</v>
      </c>
      <c r="D27" s="491" t="s">
        <v>688</v>
      </c>
      <c r="E27" s="626" t="s">
        <v>689</v>
      </c>
      <c r="F27" s="627">
        <v>0</v>
      </c>
      <c r="G27" s="628">
        <v>0</v>
      </c>
      <c r="H27" s="628">
        <v>1</v>
      </c>
      <c r="I27" s="629">
        <v>0</v>
      </c>
      <c r="J27" s="492" t="s">
        <v>614</v>
      </c>
      <c r="K27" s="493"/>
      <c r="L27" s="489"/>
      <c r="N27" s="632"/>
    </row>
    <row r="28" spans="1:76" s="490" customFormat="1" hidden="1">
      <c r="A28" s="480"/>
      <c r="B28" s="481"/>
      <c r="C28" s="496">
        <v>2</v>
      </c>
      <c r="D28" s="630" t="s">
        <v>690</v>
      </c>
      <c r="E28" s="494" t="s">
        <v>212</v>
      </c>
      <c r="F28" s="627">
        <v>2.3E-2</v>
      </c>
      <c r="G28" s="628">
        <v>0</v>
      </c>
      <c r="H28" s="628">
        <v>1</v>
      </c>
      <c r="I28" s="629">
        <v>1.5</v>
      </c>
      <c r="J28" s="630" t="s">
        <v>691</v>
      </c>
      <c r="K28" s="495"/>
      <c r="L28" s="489"/>
      <c r="N28" s="633"/>
    </row>
    <row r="29" spans="1:76" s="490" customFormat="1" hidden="1">
      <c r="A29" s="480"/>
      <c r="B29" s="481"/>
      <c r="C29" s="496">
        <v>3</v>
      </c>
      <c r="D29" s="630" t="s">
        <v>692</v>
      </c>
      <c r="E29" s="494" t="s">
        <v>212</v>
      </c>
      <c r="F29" s="627">
        <v>2.3E-2</v>
      </c>
      <c r="G29" s="628">
        <v>0</v>
      </c>
      <c r="H29" s="628">
        <v>1</v>
      </c>
      <c r="I29" s="629">
        <v>2.5</v>
      </c>
      <c r="J29" s="630" t="s">
        <v>691</v>
      </c>
      <c r="K29" s="495"/>
      <c r="L29" s="489"/>
      <c r="N29" s="633"/>
    </row>
    <row r="30" spans="1:76" s="490" customFormat="1" hidden="1">
      <c r="A30" s="480"/>
      <c r="B30" s="481"/>
      <c r="C30" s="496">
        <v>4</v>
      </c>
      <c r="D30" s="491" t="s">
        <v>693</v>
      </c>
      <c r="E30" s="494" t="s">
        <v>212</v>
      </c>
      <c r="F30" s="627">
        <v>2.3E-2</v>
      </c>
      <c r="G30" s="628">
        <v>0</v>
      </c>
      <c r="H30" s="628">
        <v>1</v>
      </c>
      <c r="I30" s="629">
        <v>1.5</v>
      </c>
      <c r="J30" s="491" t="s">
        <v>694</v>
      </c>
      <c r="K30" s="495"/>
      <c r="L30" s="489"/>
      <c r="N30" s="633"/>
    </row>
    <row r="31" spans="1:76" s="490" customFormat="1" hidden="1">
      <c r="A31" s="480"/>
      <c r="B31" s="481"/>
      <c r="C31" s="496">
        <v>5</v>
      </c>
      <c r="D31" s="491" t="s">
        <v>695</v>
      </c>
      <c r="E31" s="494" t="s">
        <v>212</v>
      </c>
      <c r="F31" s="627">
        <v>2.3E-2</v>
      </c>
      <c r="G31" s="628">
        <v>0</v>
      </c>
      <c r="H31" s="628">
        <v>1</v>
      </c>
      <c r="I31" s="629">
        <v>1.5</v>
      </c>
      <c r="J31" s="491" t="s">
        <v>696</v>
      </c>
      <c r="K31" s="495"/>
      <c r="L31" s="489"/>
      <c r="N31" s="633"/>
    </row>
    <row r="32" spans="1:76" s="490" customFormat="1" hidden="1">
      <c r="A32" s="480"/>
      <c r="B32" s="481"/>
      <c r="C32" s="496">
        <v>6</v>
      </c>
      <c r="D32" s="638" t="s">
        <v>697</v>
      </c>
      <c r="E32" s="494" t="s">
        <v>212</v>
      </c>
      <c r="F32" s="627">
        <v>2.3E-2</v>
      </c>
      <c r="G32" s="628">
        <v>0</v>
      </c>
      <c r="H32" s="628">
        <v>1</v>
      </c>
      <c r="I32" s="629">
        <v>1.5</v>
      </c>
      <c r="J32" s="630" t="s">
        <v>698</v>
      </c>
      <c r="K32" s="495"/>
      <c r="L32" s="489"/>
      <c r="N32" s="633"/>
    </row>
    <row r="33" spans="1:14" s="490" customFormat="1" hidden="1">
      <c r="A33" s="480"/>
      <c r="B33" s="481"/>
      <c r="C33" s="496">
        <v>7</v>
      </c>
      <c r="D33" s="630" t="s">
        <v>699</v>
      </c>
      <c r="E33" s="494" t="s">
        <v>212</v>
      </c>
      <c r="F33" s="627">
        <v>2.3E-2</v>
      </c>
      <c r="G33" s="628">
        <v>0</v>
      </c>
      <c r="H33" s="628">
        <v>1</v>
      </c>
      <c r="I33" s="629">
        <v>1.5</v>
      </c>
      <c r="J33" s="491" t="s">
        <v>700</v>
      </c>
      <c r="K33" s="495"/>
      <c r="L33" s="489"/>
      <c r="N33" s="633"/>
    </row>
    <row r="34" spans="1:14" s="490" customFormat="1" hidden="1">
      <c r="A34" s="480"/>
      <c r="B34" s="481"/>
      <c r="C34" s="496">
        <v>8</v>
      </c>
      <c r="D34" s="491" t="s">
        <v>701</v>
      </c>
      <c r="E34" s="631" t="s">
        <v>702</v>
      </c>
      <c r="F34" s="627">
        <v>2.3E-2</v>
      </c>
      <c r="G34" s="627">
        <v>7.0000000000000007E-2</v>
      </c>
      <c r="H34" s="627">
        <f>(27.2/24)/0.95</f>
        <v>1.1929824561403508</v>
      </c>
      <c r="I34" s="629">
        <v>7</v>
      </c>
      <c r="J34" s="491" t="s">
        <v>703</v>
      </c>
      <c r="K34" s="495"/>
      <c r="L34" s="489"/>
      <c r="N34" s="633"/>
    </row>
    <row r="35" spans="1:14" s="490" customFormat="1" hidden="1">
      <c r="A35" s="480"/>
      <c r="B35" s="481"/>
      <c r="C35" s="496">
        <v>9</v>
      </c>
      <c r="D35" s="491" t="s">
        <v>704</v>
      </c>
      <c r="E35" s="631" t="s">
        <v>705</v>
      </c>
      <c r="F35" s="627">
        <v>2.3E-2</v>
      </c>
      <c r="G35" s="627">
        <v>1.2999999999999999E-2</v>
      </c>
      <c r="H35" s="628">
        <v>1</v>
      </c>
      <c r="I35" s="629">
        <v>1.5</v>
      </c>
      <c r="J35" s="491" t="s">
        <v>706</v>
      </c>
      <c r="K35" s="495"/>
      <c r="L35" s="489"/>
      <c r="N35" s="633"/>
    </row>
    <row r="36" spans="1:14" s="490" customFormat="1" hidden="1">
      <c r="A36" s="480"/>
      <c r="B36" s="481"/>
      <c r="C36" s="496">
        <v>10</v>
      </c>
      <c r="D36" s="491" t="s">
        <v>707</v>
      </c>
      <c r="E36" s="494" t="s">
        <v>708</v>
      </c>
      <c r="F36" s="627">
        <v>2.3E-2</v>
      </c>
      <c r="G36" s="627">
        <v>5.5E-2</v>
      </c>
      <c r="H36" s="627">
        <f>(27.2/24)/0.95</f>
        <v>1.1929824561403508</v>
      </c>
      <c r="I36" s="629">
        <v>8</v>
      </c>
      <c r="J36" s="491" t="s">
        <v>709</v>
      </c>
      <c r="K36" s="495"/>
      <c r="L36" s="489"/>
      <c r="N36" s="633"/>
    </row>
    <row r="37" spans="1:14" s="490" customFormat="1" hidden="1">
      <c r="A37" s="480"/>
      <c r="B37" s="481"/>
      <c r="C37" s="496"/>
      <c r="D37" s="491"/>
      <c r="E37" s="494"/>
      <c r="F37" s="494"/>
      <c r="G37" s="494"/>
      <c r="H37" s="494"/>
      <c r="I37" s="494"/>
      <c r="J37" s="491"/>
      <c r="K37" s="495"/>
      <c r="L37" s="489"/>
    </row>
    <row r="38" spans="1:14" s="490" customFormat="1" hidden="1">
      <c r="A38" s="480"/>
      <c r="B38" s="481"/>
      <c r="C38" s="145"/>
      <c r="D38" s="498"/>
      <c r="E38" s="498"/>
      <c r="F38" s="498"/>
      <c r="G38" s="498"/>
      <c r="H38" s="498"/>
      <c r="I38" s="498"/>
      <c r="J38" s="491"/>
      <c r="K38" s="498"/>
      <c r="L38" s="489"/>
    </row>
    <row r="39" spans="1:14" s="490" customFormat="1" hidden="1">
      <c r="A39" s="480"/>
      <c r="B39" s="481"/>
      <c r="C39" s="481"/>
      <c r="D39" s="481"/>
      <c r="E39" s="498"/>
      <c r="F39" s="505"/>
      <c r="G39" s="488"/>
      <c r="H39" s="495"/>
      <c r="I39" s="145"/>
      <c r="J39" s="491"/>
      <c r="K39" s="145"/>
      <c r="L39" s="489"/>
    </row>
    <row r="40" spans="1:14" s="490" customFormat="1" hidden="1">
      <c r="A40" s="480"/>
      <c r="B40" s="794" t="s">
        <v>710</v>
      </c>
      <c r="C40" s="140">
        <v>1</v>
      </c>
      <c r="D40" s="498"/>
      <c r="E40" s="498"/>
      <c r="F40" s="499" t="s">
        <v>711</v>
      </c>
      <c r="G40" s="145"/>
      <c r="H40" s="495"/>
      <c r="I40" s="145"/>
      <c r="J40" s="491"/>
      <c r="K40" s="145"/>
      <c r="L40" s="489"/>
    </row>
    <row r="41" spans="1:14" s="490" customFormat="1" hidden="1">
      <c r="A41" s="480"/>
      <c r="B41" s="794" t="s">
        <v>712</v>
      </c>
      <c r="C41" s="140">
        <v>1</v>
      </c>
      <c r="D41" s="498"/>
      <c r="E41" s="498"/>
      <c r="F41" s="495" t="s">
        <v>713</v>
      </c>
      <c r="G41" s="145"/>
      <c r="H41" s="498"/>
      <c r="I41" s="145"/>
      <c r="J41" s="145"/>
      <c r="K41" s="145"/>
      <c r="L41" s="489"/>
    </row>
    <row r="42" spans="1:14" s="490" customFormat="1" hidden="1">
      <c r="A42" s="480"/>
      <c r="B42" s="794"/>
      <c r="C42" s="141"/>
      <c r="D42" s="498"/>
      <c r="E42" s="498"/>
      <c r="F42" s="505"/>
      <c r="G42" s="145"/>
      <c r="H42" s="498"/>
      <c r="I42" s="145"/>
      <c r="J42" s="145"/>
      <c r="K42" s="145"/>
      <c r="L42" s="489"/>
    </row>
    <row r="43" spans="1:14" s="490" customFormat="1" hidden="1">
      <c r="A43" s="480"/>
      <c r="B43" s="794"/>
      <c r="C43" s="145"/>
      <c r="D43" s="498"/>
      <c r="E43" s="498"/>
      <c r="F43" s="505"/>
      <c r="G43" s="145"/>
      <c r="H43" s="498"/>
      <c r="I43" s="145"/>
      <c r="J43" s="145"/>
      <c r="K43" s="145"/>
      <c r="L43" s="489"/>
    </row>
    <row r="44" spans="1:14" s="490" customFormat="1" hidden="1">
      <c r="A44" s="480"/>
      <c r="B44" s="794"/>
      <c r="C44" s="145"/>
      <c r="D44" s="498"/>
      <c r="E44" s="498"/>
      <c r="F44" s="505"/>
      <c r="G44" s="145"/>
      <c r="H44" s="498"/>
      <c r="I44" s="145"/>
      <c r="J44" s="145"/>
      <c r="K44" s="145"/>
      <c r="L44" s="489"/>
    </row>
    <row r="45" spans="1:14" s="490" customFormat="1" hidden="1">
      <c r="A45" s="480"/>
      <c r="B45" s="794"/>
      <c r="C45" s="145"/>
      <c r="D45" s="498"/>
      <c r="E45" s="498"/>
      <c r="F45" s="505"/>
      <c r="G45" s="145"/>
      <c r="H45" s="498"/>
      <c r="I45" s="145"/>
      <c r="J45" s="145"/>
      <c r="K45" s="145"/>
      <c r="L45" s="489"/>
    </row>
    <row r="46" spans="1:14" s="490" customFormat="1" hidden="1">
      <c r="A46" s="480"/>
      <c r="B46" s="481"/>
      <c r="C46" s="481"/>
      <c r="D46" s="481"/>
      <c r="E46" s="145"/>
      <c r="F46" s="506"/>
      <c r="G46" s="495"/>
      <c r="H46" s="495"/>
      <c r="I46" s="145"/>
      <c r="J46" s="145"/>
      <c r="K46" s="145"/>
      <c r="L46" s="489"/>
    </row>
    <row r="47" spans="1:14" ht="13.5" thickBot="1">
      <c r="A47" s="507"/>
      <c r="L47" s="508"/>
    </row>
    <row r="48" spans="1:14" s="511" customFormat="1" ht="16.5" customHeight="1" thickBot="1">
      <c r="A48" s="509"/>
      <c r="B48" s="1187" t="s">
        <v>714</v>
      </c>
      <c r="C48" s="1188"/>
      <c r="D48" s="1188"/>
      <c r="E48" s="1189"/>
      <c r="F48" s="1190" t="s">
        <v>207</v>
      </c>
      <c r="G48" s="1190"/>
      <c r="H48" s="1190" t="s">
        <v>208</v>
      </c>
      <c r="I48" s="1190"/>
      <c r="J48" s="1191" t="s">
        <v>209</v>
      </c>
      <c r="K48" s="1192"/>
      <c r="L48" s="510"/>
      <c r="N48" s="511" t="s">
        <v>715</v>
      </c>
    </row>
    <row r="49" spans="1:76" s="518" customFormat="1" ht="26.25" customHeight="1" thickBot="1">
      <c r="A49" s="512"/>
      <c r="B49" s="795"/>
      <c r="C49" s="1193" t="str">
        <f>VLOOKUP($C$40,$C$27:$J$35,3,TRUE)</f>
        <v xml:space="preserve"> </v>
      </c>
      <c r="D49" s="1193"/>
      <c r="E49" s="1194"/>
      <c r="F49" s="521">
        <v>0</v>
      </c>
      <c r="G49" s="514" t="s">
        <v>213</v>
      </c>
      <c r="H49" s="522">
        <v>0</v>
      </c>
      <c r="I49" s="516" t="s">
        <v>213</v>
      </c>
      <c r="J49" s="1195" t="str">
        <f>VLOOKUP($C$40,$C$27:$J$38,8,TRUE)</f>
        <v/>
      </c>
      <c r="K49" s="1196"/>
      <c r="L49" s="517"/>
      <c r="N49" s="518" t="b">
        <f>IF(OR($F$49&gt;VLOOKUP($C$40,$C$27:$K$36,7,FALSE),$F$49&lt;0,$H$49&gt;VLOOKUP($C$40,$C$27:$K$36,7,FALSE),$H$49&lt;0),FALSE,TRUE)</f>
        <v>1</v>
      </c>
    </row>
    <row r="50" spans="1:76" ht="13.5" thickBot="1">
      <c r="A50" s="507"/>
      <c r="L50" s="508"/>
    </row>
    <row r="51" spans="1:76" s="511" customFormat="1" ht="16.5" customHeight="1" thickBot="1">
      <c r="A51" s="509"/>
      <c r="B51" s="1187" t="s">
        <v>712</v>
      </c>
      <c r="C51" s="1188"/>
      <c r="D51" s="1188"/>
      <c r="E51" s="1189"/>
      <c r="F51" s="1190" t="s">
        <v>207</v>
      </c>
      <c r="G51" s="1190"/>
      <c r="H51" s="1190" t="s">
        <v>208</v>
      </c>
      <c r="I51" s="1190"/>
      <c r="J51" s="1191" t="s">
        <v>209</v>
      </c>
      <c r="K51" s="1192"/>
      <c r="L51" s="510"/>
    </row>
    <row r="52" spans="1:76" s="518" customFormat="1" ht="26.25" customHeight="1" thickBot="1">
      <c r="A52" s="512"/>
      <c r="B52" s="519"/>
      <c r="C52" s="1193" t="str">
        <f>VLOOKUP($C$41,$C$27:$J$38,3,TRUE)</f>
        <v xml:space="preserve"> </v>
      </c>
      <c r="D52" s="1193"/>
      <c r="E52" s="1194"/>
      <c r="F52" s="522">
        <v>0</v>
      </c>
      <c r="G52" s="516" t="s">
        <v>213</v>
      </c>
      <c r="H52" s="522">
        <v>0</v>
      </c>
      <c r="I52" s="516" t="s">
        <v>213</v>
      </c>
      <c r="J52" s="1195" t="str">
        <f>VLOOKUP($C$41,$C$27:$J$38,8,TRUE)</f>
        <v/>
      </c>
      <c r="K52" s="1196"/>
      <c r="L52" s="517"/>
      <c r="N52" s="518" t="b">
        <f>IF(OR($F$52&gt;VLOOKUP($C$41,$C$27:$K$36,7,FALSE),$F$52&lt;0,$H$52&gt;VLOOKUP($C$41,$C$27:$K$36,7,FALSE),$H$52&lt;0),FALSE,TRUE)</f>
        <v>1</v>
      </c>
    </row>
    <row r="53" spans="1:76" s="478" customFormat="1" hidden="1">
      <c r="A53" s="477"/>
      <c r="L53" s="479"/>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idden="1">
      <c r="A54" s="477"/>
      <c r="B54" s="478"/>
      <c r="C54" s="523"/>
      <c r="D54" s="142" t="s">
        <v>684</v>
      </c>
      <c r="E54" s="524" t="s">
        <v>716</v>
      </c>
      <c r="F54" s="142" t="s">
        <v>717</v>
      </c>
      <c r="G54" s="142" t="s">
        <v>718</v>
      </c>
      <c r="H54" s="142" t="s">
        <v>719</v>
      </c>
      <c r="I54" s="142" t="s">
        <v>720</v>
      </c>
      <c r="J54" s="525" t="s">
        <v>718</v>
      </c>
      <c r="K54" s="525" t="s">
        <v>719</v>
      </c>
      <c r="L54" s="526"/>
      <c r="M54" s="527"/>
    </row>
    <row r="55" spans="1:76" hidden="1">
      <c r="A55" s="477"/>
      <c r="B55" s="796" t="s">
        <v>721</v>
      </c>
      <c r="C55" s="797"/>
      <c r="D55" s="798">
        <v>1.9E-2</v>
      </c>
      <c r="E55" s="798">
        <v>1.9E-2</v>
      </c>
      <c r="F55" s="797">
        <v>24</v>
      </c>
      <c r="G55" s="799">
        <f>D55*F55</f>
        <v>0.45599999999999996</v>
      </c>
      <c r="H55" s="799">
        <f>E55*F55</f>
        <v>0.45599999999999996</v>
      </c>
      <c r="I55" s="797">
        <v>1</v>
      </c>
      <c r="J55" s="799">
        <f>G55*I55</f>
        <v>0.45599999999999996</v>
      </c>
      <c r="K55" s="799">
        <f>H55*I55</f>
        <v>0.45599999999999996</v>
      </c>
      <c r="L55" s="479"/>
    </row>
    <row r="56" spans="1:76" hidden="1">
      <c r="A56" s="477"/>
      <c r="B56" s="796"/>
      <c r="C56" s="797"/>
      <c r="D56" s="800"/>
      <c r="E56" s="800"/>
      <c r="F56" s="797"/>
      <c r="G56" s="799"/>
      <c r="H56" s="799"/>
      <c r="I56" s="797"/>
      <c r="J56" s="799"/>
      <c r="K56" s="799"/>
      <c r="L56" s="479"/>
    </row>
    <row r="57" spans="1:76" hidden="1">
      <c r="A57" s="477"/>
      <c r="B57" s="796"/>
      <c r="C57" s="797"/>
      <c r="D57" s="800"/>
      <c r="E57" s="800"/>
      <c r="F57" s="797"/>
      <c r="G57" s="799"/>
      <c r="H57" s="799"/>
      <c r="I57" s="797"/>
      <c r="J57" s="799"/>
      <c r="K57" s="799"/>
      <c r="L57" s="479"/>
    </row>
    <row r="58" spans="1:76" hidden="1">
      <c r="A58" s="477"/>
      <c r="B58" s="796"/>
      <c r="C58" s="797"/>
      <c r="D58" s="800"/>
      <c r="E58" s="800"/>
      <c r="F58" s="797"/>
      <c r="G58" s="799"/>
      <c r="H58" s="799"/>
      <c r="I58" s="797"/>
      <c r="J58" s="799"/>
      <c r="K58" s="799"/>
      <c r="L58" s="479"/>
    </row>
    <row r="59" spans="1:76" hidden="1">
      <c r="A59" s="477"/>
      <c r="B59" s="796"/>
      <c r="C59" s="797"/>
      <c r="D59" s="800"/>
      <c r="E59" s="800"/>
      <c r="F59" s="797"/>
      <c r="G59" s="799"/>
      <c r="H59" s="799"/>
      <c r="I59" s="797"/>
      <c r="J59" s="799"/>
      <c r="K59" s="799"/>
      <c r="L59" s="479"/>
    </row>
    <row r="60" spans="1:76" hidden="1">
      <c r="A60" s="477"/>
      <c r="B60" s="796"/>
      <c r="C60" s="797"/>
      <c r="D60" s="800"/>
      <c r="E60" s="800"/>
      <c r="F60" s="797"/>
      <c r="G60" s="799"/>
      <c r="H60" s="799"/>
      <c r="I60" s="797"/>
      <c r="J60" s="799"/>
      <c r="K60" s="799"/>
      <c r="L60" s="479"/>
    </row>
    <row r="61" spans="1:76" hidden="1">
      <c r="A61" s="477"/>
      <c r="B61" s="796"/>
      <c r="C61" s="797"/>
      <c r="D61" s="800"/>
      <c r="E61" s="800"/>
      <c r="F61" s="797"/>
      <c r="G61" s="799"/>
      <c r="H61" s="799"/>
      <c r="I61" s="797"/>
      <c r="J61" s="799"/>
      <c r="K61" s="799"/>
      <c r="L61" s="479"/>
    </row>
    <row r="62" spans="1:76" hidden="1">
      <c r="A62" s="477"/>
      <c r="B62" s="796" t="s">
        <v>722</v>
      </c>
      <c r="C62" s="801"/>
      <c r="D62" s="802">
        <f>VLOOKUP($C40,$C$27:$K$36,4,FALSE)</f>
        <v>0</v>
      </c>
      <c r="E62" s="800">
        <f>D62</f>
        <v>0</v>
      </c>
      <c r="F62" s="797">
        <v>24</v>
      </c>
      <c r="G62" s="799">
        <f>(C62+D62)*F62</f>
        <v>0</v>
      </c>
      <c r="H62" s="799">
        <f>(C62+E62)*F62</f>
        <v>0</v>
      </c>
      <c r="I62" s="797">
        <f>IF(C40&gt;=2,1,0)</f>
        <v>0</v>
      </c>
      <c r="J62" s="799">
        <f>G62*I62</f>
        <v>0</v>
      </c>
      <c r="K62" s="799">
        <f>H62*I62</f>
        <v>0</v>
      </c>
      <c r="L62" s="479"/>
    </row>
    <row r="63" spans="1:76" hidden="1">
      <c r="A63" s="477"/>
      <c r="B63" s="796" t="s">
        <v>723</v>
      </c>
      <c r="C63" s="801"/>
      <c r="D63" s="802">
        <f>VLOOKUP($C41,$C$27:$K$36,4,FALSE)</f>
        <v>0</v>
      </c>
      <c r="E63" s="800">
        <f>D63</f>
        <v>0</v>
      </c>
      <c r="F63" s="797">
        <v>24</v>
      </c>
      <c r="G63" s="799">
        <f>(C63+D63)*F63</f>
        <v>0</v>
      </c>
      <c r="H63" s="799">
        <f>(C63+E63)*F63</f>
        <v>0</v>
      </c>
      <c r="I63" s="797">
        <f>IF(C41&gt;=2,1,0)</f>
        <v>0</v>
      </c>
      <c r="J63" s="799">
        <f>G63*I63</f>
        <v>0</v>
      </c>
      <c r="K63" s="799">
        <f>H63*I63</f>
        <v>0</v>
      </c>
      <c r="L63" s="479"/>
    </row>
    <row r="64" spans="1:76" hidden="1">
      <c r="A64" s="477"/>
      <c r="B64" s="796"/>
      <c r="C64" s="797"/>
      <c r="D64" s="800"/>
      <c r="E64" s="800"/>
      <c r="F64" s="797"/>
      <c r="G64" s="799"/>
      <c r="H64" s="799"/>
      <c r="I64" s="797"/>
      <c r="J64" s="799"/>
      <c r="K64" s="799"/>
      <c r="L64" s="479"/>
    </row>
    <row r="65" spans="1:14" hidden="1">
      <c r="A65" s="477"/>
      <c r="B65" s="803"/>
      <c r="C65" s="797"/>
      <c r="D65" s="800"/>
      <c r="E65" s="800"/>
      <c r="F65" s="797"/>
      <c r="G65" s="799"/>
      <c r="H65" s="799"/>
      <c r="I65" s="797"/>
      <c r="J65" s="799"/>
      <c r="K65" s="799"/>
      <c r="L65" s="479"/>
    </row>
    <row r="66" spans="1:14" hidden="1">
      <c r="A66" s="477"/>
      <c r="B66" s="796" t="s">
        <v>710</v>
      </c>
      <c r="C66" s="801"/>
      <c r="D66" s="804">
        <f>VLOOKUP($C40,$C$27:$K$36,5,FALSE)+F49*VLOOKUP($C40,$C$27:$K$36,6,FALSE)</f>
        <v>0</v>
      </c>
      <c r="E66" s="805">
        <f>VLOOKUP($C40,$C$27:$K$36,5,FALSE)+H49*VLOOKUP($C40,$C$27:$K$36,6,FALSE)</f>
        <v>0</v>
      </c>
      <c r="F66" s="797">
        <v>24</v>
      </c>
      <c r="G66" s="799">
        <f>(C66+D66)*F66</f>
        <v>0</v>
      </c>
      <c r="H66" s="799">
        <f>(C66+E66)*F66</f>
        <v>0</v>
      </c>
      <c r="I66" s="797">
        <f>IF(C40&gt;=2,1,0)</f>
        <v>0</v>
      </c>
      <c r="J66" s="799">
        <f>G66*I66</f>
        <v>0</v>
      </c>
      <c r="K66" s="799">
        <f>H66*I66</f>
        <v>0</v>
      </c>
      <c r="L66" s="479"/>
    </row>
    <row r="67" spans="1:14" hidden="1">
      <c r="A67" s="477"/>
      <c r="B67" s="796" t="s">
        <v>712</v>
      </c>
      <c r="C67" s="801"/>
      <c r="D67" s="804">
        <f>VLOOKUP($C41,$C$27:$K$36,5,FALSE)+F52*VLOOKUP($C41,$C$27:$K$36,6,FALSE)</f>
        <v>0</v>
      </c>
      <c r="E67" s="805">
        <f>VLOOKUP($C41,$C$27:$K$36,5,FALSE)+H52*VLOOKUP($C41,$C$27:$K$36,6,FALSE)</f>
        <v>0</v>
      </c>
      <c r="F67" s="797">
        <v>24</v>
      </c>
      <c r="G67" s="799">
        <f>(C67+D67)*F67</f>
        <v>0</v>
      </c>
      <c r="H67" s="799">
        <f>(C67+E67)*F67</f>
        <v>0</v>
      </c>
      <c r="I67" s="797">
        <f>IF(C41&gt;=2,1,0)</f>
        <v>0</v>
      </c>
      <c r="J67" s="799">
        <f>G67*I67</f>
        <v>0</v>
      </c>
      <c r="K67" s="799">
        <f>H67*I67</f>
        <v>0</v>
      </c>
      <c r="L67" s="479"/>
    </row>
    <row r="68" spans="1:14" hidden="1">
      <c r="A68" s="477"/>
      <c r="B68" s="796"/>
      <c r="C68" s="801"/>
      <c r="D68" s="800"/>
      <c r="E68" s="800"/>
      <c r="F68" s="797"/>
      <c r="G68" s="799"/>
      <c r="H68" s="799"/>
      <c r="I68" s="797"/>
      <c r="J68" s="799"/>
      <c r="K68" s="799"/>
      <c r="L68" s="479"/>
    </row>
    <row r="69" spans="1:14" hidden="1">
      <c r="A69" s="477"/>
      <c r="B69" s="796"/>
      <c r="C69" s="801"/>
      <c r="D69" s="800"/>
      <c r="E69" s="800"/>
      <c r="F69" s="797"/>
      <c r="G69" s="799"/>
      <c r="H69" s="799"/>
      <c r="I69" s="797"/>
      <c r="J69" s="799"/>
      <c r="K69" s="799"/>
      <c r="L69" s="479"/>
    </row>
    <row r="70" spans="1:14" ht="13.5" thickBot="1">
      <c r="A70" s="507"/>
      <c r="B70" s="806"/>
      <c r="F70" s="807"/>
      <c r="G70" s="807"/>
      <c r="L70" s="508"/>
    </row>
    <row r="71" spans="1:14" ht="13.5" thickBot="1">
      <c r="A71" s="507"/>
      <c r="B71" s="806"/>
      <c r="C71" s="806"/>
      <c r="F71" s="807"/>
      <c r="G71" s="807"/>
      <c r="J71" s="635" t="s">
        <v>724</v>
      </c>
      <c r="K71" s="529" t="s">
        <v>725</v>
      </c>
      <c r="L71" s="530"/>
      <c r="M71" s="527"/>
      <c r="N71" s="531" t="s">
        <v>726</v>
      </c>
    </row>
    <row r="72" spans="1:14" ht="13.5" thickBot="1">
      <c r="A72" s="507"/>
      <c r="F72" s="807"/>
      <c r="G72" s="807"/>
      <c r="J72" s="808">
        <f>IF($N$72=TRUE,SUM(J$55:J$67),0)</f>
        <v>0.45599999999999996</v>
      </c>
      <c r="K72" s="809">
        <f>IF($N$72=TRUE,SUM(K$55:K$67),0)</f>
        <v>0.45599999999999996</v>
      </c>
      <c r="L72" s="810"/>
      <c r="M72" s="811"/>
      <c r="N72" s="143" t="b">
        <f>IF(AND(N49=TRUE,N52=TRUE),TRUE,FALSE)</f>
        <v>1</v>
      </c>
    </row>
    <row r="73" spans="1:14">
      <c r="A73" s="507"/>
      <c r="L73" s="508"/>
    </row>
    <row r="74" spans="1:14" ht="13.5" thickBot="1">
      <c r="A74" s="533"/>
      <c r="B74" s="476"/>
      <c r="C74" s="476"/>
      <c r="D74" s="476"/>
      <c r="E74" s="476"/>
      <c r="F74" s="476"/>
      <c r="G74" s="476"/>
      <c r="H74" s="476"/>
      <c r="I74" s="476"/>
      <c r="J74" s="476"/>
      <c r="K74" s="476"/>
      <c r="L74" s="534"/>
    </row>
    <row r="84" spans="1:11">
      <c r="A84" s="144"/>
      <c r="B84" s="144"/>
      <c r="C84" s="144"/>
      <c r="D84" s="144"/>
      <c r="E84" s="144"/>
      <c r="F84" s="144"/>
      <c r="G84" s="144"/>
      <c r="H84" s="144"/>
      <c r="I84" s="144"/>
      <c r="J84" s="144"/>
      <c r="K84" s="144"/>
    </row>
    <row r="396" spans="3:3">
      <c r="C396" s="143">
        <v>0</v>
      </c>
    </row>
    <row r="397" spans="3:3">
      <c r="C397" s="143">
        <v>0</v>
      </c>
    </row>
  </sheetData>
  <customSheetViews>
    <customSheetView guid="{A548D9BF-F214-4557-A580-E91DD1CEBC4E}" scale="75" fitToPage="1" hiddenRows="1" hiddenColumns="1" state="hidden" showRuler="0">
      <selection activeCell="B1" sqref="B1"/>
      <pageMargins left="0" right="0" top="0" bottom="0" header="0" footer="0"/>
      <pageSetup paperSize="8" scale="72"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showRuler="0">
      <selection activeCell="B1" sqref="B1"/>
      <pageMargins left="0" right="0" top="0" bottom="0" header="0" footer="0"/>
      <pageSetup paperSize="8" scale="64" orientation="portrait" r:id="rId2"/>
      <headerFooter alignWithMargins="0">
        <oddHeader>&amp;L&amp;G&amp;RFX7210 Cerberus Quantities Tool</oddHeader>
        <oddFooter>&amp;LBuilding Technologies
Fire Safety + Security Products&amp;R&amp;F
&amp;D</oddFooter>
      </headerFooter>
    </customSheetView>
  </customSheetViews>
  <mergeCells count="13">
    <mergeCell ref="C52:E52"/>
    <mergeCell ref="C49:E49"/>
    <mergeCell ref="B51:E51"/>
    <mergeCell ref="J52:K52"/>
    <mergeCell ref="J51:K51"/>
    <mergeCell ref="J49:K49"/>
    <mergeCell ref="F51:G51"/>
    <mergeCell ref="H51:I51"/>
    <mergeCell ref="A23:L23"/>
    <mergeCell ref="B48:E48"/>
    <mergeCell ref="F48:G48"/>
    <mergeCell ref="H48:I48"/>
    <mergeCell ref="J48:K48"/>
  </mergeCells>
  <phoneticPr fontId="9" type="noConversion"/>
  <conditionalFormatting sqref="I49 G49">
    <cfRule type="expression" dxfId="142" priority="1" stopIfTrue="1">
      <formula>$C$40=1</formula>
    </cfRule>
  </conditionalFormatting>
  <conditionalFormatting sqref="G52 I52">
    <cfRule type="expression" dxfId="141" priority="8" stopIfTrue="1">
      <formula>$C$41=1</formula>
    </cfRule>
  </conditionalFormatting>
  <conditionalFormatting sqref="F49 H49">
    <cfRule type="expression" dxfId="140" priority="11" stopIfTrue="1">
      <formula>$C$40=1</formula>
    </cfRule>
    <cfRule type="cellIs" dxfId="139" priority="12" stopIfTrue="1" operator="notBetween">
      <formula>VLOOKUP($C40,$C$27:$K$36,7,FALSE)</formula>
      <formula>0</formula>
    </cfRule>
    <cfRule type="expression" dxfId="138" priority="13" stopIfTrue="1">
      <formula>VLOOKUP($C40,$C$27:$K$36,5,FALSE)&gt;0</formula>
    </cfRule>
  </conditionalFormatting>
  <conditionalFormatting sqref="H52 F52">
    <cfRule type="expression" dxfId="137" priority="14" stopIfTrue="1">
      <formula>$C$41=1</formula>
    </cfRule>
    <cfRule type="cellIs" dxfId="136" priority="15" stopIfTrue="1" operator="notBetween">
      <formula>VLOOKUP($C41,$C$27:$K$36,7,FALSE)</formula>
      <formula>0</formula>
    </cfRule>
    <cfRule type="expression" dxfId="135" priority="16" stopIfTrue="1">
      <formula>VLOOKUP($C41,$C$27:$K$36,5,FALSE)&gt;0</formula>
    </cfRule>
  </conditionalFormatting>
  <pageMargins left="0.78740157480314965" right="0.78740157480314965" top="0.78740157480314965" bottom="0.78740157480314965" header="0.39370078740157483" footer="0.39370078740157483"/>
  <pageSetup paperSize="8" scale="72" orientation="portrait" r:id="rId3"/>
  <headerFooter alignWithMargins="0">
    <oddHeader>&amp;L&amp;G&amp;RFX7210 Cerberus Quantities Tool</oddHeader>
    <oddFooter>&amp;LBuilding Technologies
Fire Safety + Security Products&amp;R&amp;F
&amp;D</oddFooter>
  </headerFooter>
  <drawing r:id="rId4"/>
  <legacyDrawing r:id="rId5"/>
  <legacyDrawingHF r:id="rId6"/>
  <controls>
    <mc:AlternateContent xmlns:mc="http://schemas.openxmlformats.org/markup-compatibility/2006">
      <mc:Choice Requires="x14">
        <control shapeId="21514" r:id="rId7" name="Calculate_CC2">
          <controlPr defaultSize="0" autoLine="0" r:id="rId8">
            <anchor moveWithCells="1" sizeWithCells="1">
              <from>
                <xdr:col>9</xdr:col>
                <xdr:colOff>600075</xdr:colOff>
                <xdr:row>17</xdr:row>
                <xdr:rowOff>38100</xdr:rowOff>
              </from>
              <to>
                <xdr:col>10</xdr:col>
                <xdr:colOff>1047750</xdr:colOff>
                <xdr:row>20</xdr:row>
                <xdr:rowOff>133350</xdr:rowOff>
              </to>
            </anchor>
          </controlPr>
        </control>
      </mc:Choice>
      <mc:Fallback>
        <control shapeId="21514" r:id="rId7" name="Calculate_CC2"/>
      </mc:Fallback>
    </mc:AlternateContent>
    <mc:AlternateContent xmlns:mc="http://schemas.openxmlformats.org/markup-compatibility/2006">
      <mc:Choice Requires="x14">
        <control shapeId="21505" r:id="rId9" name="Drop Down 1">
          <controlPr defaultSize="0" autoLine="0" autoPict="0" macro="[0]!CC2_Slot1_Dropdown_ByChange">
            <anchor moveWithCells="1">
              <from>
                <xdr:col>1</xdr:col>
                <xdr:colOff>57150</xdr:colOff>
                <xdr:row>48</xdr:row>
                <xdr:rowOff>9525</xdr:rowOff>
              </from>
              <to>
                <xdr:col>1</xdr:col>
                <xdr:colOff>2733675</xdr:colOff>
                <xdr:row>48</xdr:row>
                <xdr:rowOff>304800</xdr:rowOff>
              </to>
            </anchor>
          </controlPr>
        </control>
      </mc:Choice>
    </mc:AlternateContent>
    <mc:AlternateContent xmlns:mc="http://schemas.openxmlformats.org/markup-compatibility/2006">
      <mc:Choice Requires="x14">
        <control shapeId="21506" r:id="rId10" name="Drop Down 2">
          <controlPr defaultSize="0" autoLine="0" autoPict="0" macro="[0]!CC2_Slot2_Dropdown_ByChange">
            <anchor moveWithCells="1">
              <from>
                <xdr:col>1</xdr:col>
                <xdr:colOff>57150</xdr:colOff>
                <xdr:row>51</xdr:row>
                <xdr:rowOff>9525</xdr:rowOff>
              </from>
              <to>
                <xdr:col>1</xdr:col>
                <xdr:colOff>2733675</xdr:colOff>
                <xdr:row>51</xdr:row>
                <xdr:rowOff>295275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6">
    <tabColor rgb="FF00B050"/>
    <pageSetUpPr autoPageBreaks="0" fitToPage="1"/>
  </sheetPr>
  <dimension ref="A1:BX103"/>
  <sheetViews>
    <sheetView showRuler="0" zoomScale="75" zoomScaleNormal="75" zoomScaleSheetLayoutView="75" workbookViewId="0">
      <selection activeCell="B1" sqref="B1"/>
    </sheetView>
  </sheetViews>
  <sheetFormatPr defaultColWidth="9.140625" defaultRowHeight="12.75"/>
  <cols>
    <col min="1" max="1" width="2.7109375" style="143" customWidth="1"/>
    <col min="2" max="2" width="42.7109375" style="143" customWidth="1"/>
    <col min="3" max="3" width="15.7109375" style="143" customWidth="1"/>
    <col min="4" max="5" width="10.7109375" style="143" customWidth="1"/>
    <col min="6" max="6" width="12.7109375" style="143" customWidth="1"/>
    <col min="7" max="7" width="10.7109375" style="143" customWidth="1"/>
    <col min="8" max="8" width="12.7109375" style="143" customWidth="1"/>
    <col min="9" max="9" width="10.7109375" style="143" customWidth="1"/>
    <col min="10" max="11" width="24.7109375" style="143" customWidth="1"/>
    <col min="12" max="12" width="2.7109375" style="143" customWidth="1"/>
    <col min="13" max="14" width="11.42578125" style="143" hidden="1" customWidth="1"/>
    <col min="15" max="76" width="11.42578125" style="143" customWidth="1"/>
    <col min="77" max="16384" width="9.140625" style="143"/>
  </cols>
  <sheetData>
    <row r="1" spans="1:11" ht="18">
      <c r="A1" s="465"/>
      <c r="B1" s="465" t="s">
        <v>727</v>
      </c>
      <c r="C1" s="465"/>
      <c r="D1" s="465"/>
      <c r="E1" s="465"/>
    </row>
    <row r="3" spans="1:11">
      <c r="B3" s="466" t="s">
        <v>13</v>
      </c>
      <c r="C3" s="466"/>
      <c r="D3" s="466"/>
      <c r="E3" s="466"/>
    </row>
    <row r="4" spans="1:11">
      <c r="B4" s="214" t="s">
        <v>672</v>
      </c>
      <c r="C4" s="214"/>
    </row>
    <row r="5" spans="1:11">
      <c r="B5" s="216" t="s">
        <v>673</v>
      </c>
      <c r="C5" s="216"/>
      <c r="D5" s="467"/>
      <c r="E5" s="467"/>
    </row>
    <row r="6" spans="1:11">
      <c r="B6" s="216" t="s">
        <v>674</v>
      </c>
      <c r="C6" s="216"/>
      <c r="D6" s="467"/>
      <c r="E6" s="467"/>
    </row>
    <row r="7" spans="1:11">
      <c r="C7" s="216"/>
    </row>
    <row r="8" spans="1:11">
      <c r="B8" s="466" t="s">
        <v>15</v>
      </c>
      <c r="C8" s="466"/>
      <c r="D8" s="466"/>
      <c r="E8" s="466"/>
    </row>
    <row r="9" spans="1:11">
      <c r="B9" s="470" t="s">
        <v>675</v>
      </c>
      <c r="C9" s="469"/>
      <c r="D9" s="469"/>
      <c r="E9" s="469"/>
    </row>
    <row r="10" spans="1:11">
      <c r="B10" s="468" t="s">
        <v>676</v>
      </c>
      <c r="C10" s="471"/>
      <c r="D10" s="471"/>
      <c r="E10" s="471"/>
      <c r="J10" s="472"/>
      <c r="K10" s="472"/>
    </row>
    <row r="11" spans="1:11">
      <c r="B11" s="143" t="s">
        <v>677</v>
      </c>
      <c r="C11" s="473"/>
      <c r="D11" s="473"/>
      <c r="E11" s="473"/>
      <c r="J11" s="472"/>
      <c r="K11" s="472"/>
    </row>
    <row r="12" spans="1:11">
      <c r="B12" s="468" t="s">
        <v>678</v>
      </c>
    </row>
    <row r="13" spans="1:11">
      <c r="C13" s="466"/>
      <c r="D13" s="466"/>
      <c r="E13" s="466"/>
    </row>
    <row r="14" spans="1:11">
      <c r="B14" s="466" t="s">
        <v>41</v>
      </c>
      <c r="C14" s="467"/>
      <c r="D14" s="467"/>
      <c r="E14" s="467"/>
    </row>
    <row r="15" spans="1:11">
      <c r="B15" s="599" t="s">
        <v>42</v>
      </c>
    </row>
    <row r="17" spans="1:76">
      <c r="B17" s="788" t="s">
        <v>128</v>
      </c>
      <c r="C17" s="475" t="s">
        <v>129</v>
      </c>
    </row>
    <row r="18" spans="1:76">
      <c r="B18" s="789" t="s">
        <v>130</v>
      </c>
      <c r="C18" s="790" t="s">
        <v>131</v>
      </c>
    </row>
    <row r="19" spans="1:76">
      <c r="B19" s="791"/>
      <c r="C19" s="790"/>
    </row>
    <row r="20" spans="1:76">
      <c r="B20" s="792" t="s">
        <v>134</v>
      </c>
      <c r="C20" s="790" t="s">
        <v>135</v>
      </c>
    </row>
    <row r="21" spans="1:76">
      <c r="B21" s="793" t="s">
        <v>136</v>
      </c>
      <c r="C21" s="790" t="s">
        <v>137</v>
      </c>
    </row>
    <row r="22" spans="1:76" ht="13.5" thickBot="1">
      <c r="A22" s="476"/>
      <c r="B22" s="476"/>
      <c r="C22" s="476"/>
      <c r="D22" s="476"/>
      <c r="E22" s="476"/>
      <c r="F22" s="476"/>
      <c r="G22" s="476"/>
      <c r="H22" s="476"/>
      <c r="I22" s="476"/>
      <c r="J22" s="476"/>
      <c r="K22" s="476"/>
      <c r="L22" s="476"/>
    </row>
    <row r="23" spans="1:76" ht="16.5" thickBot="1">
      <c r="A23" s="1184" t="s">
        <v>728</v>
      </c>
      <c r="B23" s="1185"/>
      <c r="C23" s="1185"/>
      <c r="D23" s="1185"/>
      <c r="E23" s="1185"/>
      <c r="F23" s="1185"/>
      <c r="G23" s="1185"/>
      <c r="H23" s="1185"/>
      <c r="I23" s="1185"/>
      <c r="J23" s="1185"/>
      <c r="K23" s="1185"/>
      <c r="L23" s="1186"/>
    </row>
    <row r="24" spans="1:76" s="478" customFormat="1" hidden="1">
      <c r="A24" s="477"/>
      <c r="L24" s="479"/>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s="478" customFormat="1" hidden="1">
      <c r="A25" s="477"/>
      <c r="L25" s="479"/>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s="490" customFormat="1" hidden="1">
      <c r="A26" s="480"/>
      <c r="B26" s="481"/>
      <c r="C26" s="482" t="s">
        <v>680</v>
      </c>
      <c r="D26" s="483" t="s">
        <v>681</v>
      </c>
      <c r="E26" s="484" t="s">
        <v>682</v>
      </c>
      <c r="F26" s="485" t="s">
        <v>683</v>
      </c>
      <c r="G26" s="485" t="s">
        <v>684</v>
      </c>
      <c r="H26" s="486" t="s">
        <v>685</v>
      </c>
      <c r="I26" s="487" t="s">
        <v>686</v>
      </c>
      <c r="J26" s="483" t="s">
        <v>687</v>
      </c>
      <c r="K26" s="488"/>
      <c r="L26" s="489"/>
    </row>
    <row r="27" spans="1:76" s="490" customFormat="1" hidden="1">
      <c r="A27" s="480"/>
      <c r="B27" s="481"/>
      <c r="C27" s="496">
        <v>1</v>
      </c>
      <c r="D27" s="491" t="s">
        <v>688</v>
      </c>
      <c r="E27" s="626" t="s">
        <v>689</v>
      </c>
      <c r="F27" s="627">
        <v>0</v>
      </c>
      <c r="G27" s="628">
        <v>0</v>
      </c>
      <c r="H27" s="628">
        <v>1</v>
      </c>
      <c r="I27" s="629">
        <v>0</v>
      </c>
      <c r="J27" s="492" t="s">
        <v>614</v>
      </c>
      <c r="K27" s="493"/>
      <c r="L27" s="489"/>
      <c r="N27" s="632"/>
    </row>
    <row r="28" spans="1:76" s="490" customFormat="1" hidden="1">
      <c r="A28" s="480"/>
      <c r="B28" s="481"/>
      <c r="C28" s="496">
        <v>2</v>
      </c>
      <c r="D28" s="630" t="s">
        <v>690</v>
      </c>
      <c r="E28" s="494" t="s">
        <v>212</v>
      </c>
      <c r="F28" s="627">
        <v>2.3E-2</v>
      </c>
      <c r="G28" s="628">
        <v>0</v>
      </c>
      <c r="H28" s="628">
        <v>1</v>
      </c>
      <c r="I28" s="629">
        <v>1.5</v>
      </c>
      <c r="J28" s="630" t="s">
        <v>691</v>
      </c>
      <c r="K28" s="495"/>
      <c r="L28" s="489"/>
      <c r="N28" s="633"/>
    </row>
    <row r="29" spans="1:76" s="490" customFormat="1" hidden="1">
      <c r="A29" s="480"/>
      <c r="B29" s="481"/>
      <c r="C29" s="496">
        <v>3</v>
      </c>
      <c r="D29" s="630" t="s">
        <v>692</v>
      </c>
      <c r="E29" s="494" t="s">
        <v>212</v>
      </c>
      <c r="F29" s="627">
        <v>2.3E-2</v>
      </c>
      <c r="G29" s="628">
        <v>0</v>
      </c>
      <c r="H29" s="628">
        <v>1</v>
      </c>
      <c r="I29" s="629">
        <v>2.5</v>
      </c>
      <c r="J29" s="630" t="s">
        <v>691</v>
      </c>
      <c r="K29" s="495"/>
      <c r="L29" s="489"/>
      <c r="N29" s="633"/>
    </row>
    <row r="30" spans="1:76" s="490" customFormat="1" hidden="1">
      <c r="A30" s="480"/>
      <c r="B30" s="481"/>
      <c r="C30" s="496">
        <v>4</v>
      </c>
      <c r="D30" s="491" t="s">
        <v>693</v>
      </c>
      <c r="E30" s="494" t="s">
        <v>212</v>
      </c>
      <c r="F30" s="627">
        <v>2.3E-2</v>
      </c>
      <c r="G30" s="628">
        <v>0</v>
      </c>
      <c r="H30" s="628">
        <v>1</v>
      </c>
      <c r="I30" s="629">
        <v>1.5</v>
      </c>
      <c r="J30" s="491" t="s">
        <v>694</v>
      </c>
      <c r="K30" s="495"/>
      <c r="L30" s="489"/>
      <c r="N30" s="633"/>
    </row>
    <row r="31" spans="1:76" s="490" customFormat="1" hidden="1">
      <c r="A31" s="480"/>
      <c r="B31" s="481"/>
      <c r="C31" s="496">
        <v>5</v>
      </c>
      <c r="D31" s="491" t="s">
        <v>695</v>
      </c>
      <c r="E31" s="494" t="s">
        <v>212</v>
      </c>
      <c r="F31" s="627">
        <v>2.3E-2</v>
      </c>
      <c r="G31" s="628">
        <v>0</v>
      </c>
      <c r="H31" s="628">
        <v>1</v>
      </c>
      <c r="I31" s="629">
        <v>1.5</v>
      </c>
      <c r="J31" s="491" t="s">
        <v>696</v>
      </c>
      <c r="K31" s="495"/>
      <c r="L31" s="489"/>
      <c r="N31" s="633"/>
    </row>
    <row r="32" spans="1:76" s="490" customFormat="1" hidden="1">
      <c r="A32" s="480"/>
      <c r="B32" s="481"/>
      <c r="C32" s="496">
        <v>6</v>
      </c>
      <c r="D32" s="638" t="s">
        <v>697</v>
      </c>
      <c r="E32" s="494" t="s">
        <v>212</v>
      </c>
      <c r="F32" s="627">
        <v>2.3E-2</v>
      </c>
      <c r="G32" s="628">
        <v>0</v>
      </c>
      <c r="H32" s="628">
        <v>1</v>
      </c>
      <c r="I32" s="629">
        <v>1.5</v>
      </c>
      <c r="J32" s="630" t="s">
        <v>698</v>
      </c>
      <c r="K32" s="495"/>
      <c r="L32" s="489"/>
      <c r="N32" s="633"/>
    </row>
    <row r="33" spans="1:14" s="490" customFormat="1" hidden="1">
      <c r="A33" s="480"/>
      <c r="B33" s="481"/>
      <c r="C33" s="496">
        <v>7</v>
      </c>
      <c r="D33" s="630" t="s">
        <v>699</v>
      </c>
      <c r="E33" s="494" t="s">
        <v>212</v>
      </c>
      <c r="F33" s="627">
        <v>2.3E-2</v>
      </c>
      <c r="G33" s="628">
        <v>0</v>
      </c>
      <c r="H33" s="628">
        <v>1</v>
      </c>
      <c r="I33" s="629">
        <v>1.5</v>
      </c>
      <c r="J33" s="491" t="s">
        <v>700</v>
      </c>
      <c r="K33" s="498"/>
      <c r="L33" s="489"/>
      <c r="N33" s="633"/>
    </row>
    <row r="34" spans="1:14" s="490" customFormat="1" hidden="1">
      <c r="A34" s="480"/>
      <c r="B34" s="481"/>
      <c r="C34" s="496">
        <v>8</v>
      </c>
      <c r="D34" s="491" t="s">
        <v>701</v>
      </c>
      <c r="E34" s="631" t="s">
        <v>702</v>
      </c>
      <c r="F34" s="627">
        <v>2.3E-2</v>
      </c>
      <c r="G34" s="627">
        <v>7.0000000000000007E-2</v>
      </c>
      <c r="H34" s="627">
        <f>(27.2/24)/0.95</f>
        <v>1.1929824561403508</v>
      </c>
      <c r="I34" s="629">
        <v>7</v>
      </c>
      <c r="J34" s="491" t="s">
        <v>703</v>
      </c>
      <c r="K34" s="495"/>
      <c r="L34" s="489"/>
      <c r="N34" s="633"/>
    </row>
    <row r="35" spans="1:14" s="490" customFormat="1" hidden="1">
      <c r="A35" s="480"/>
      <c r="B35" s="481"/>
      <c r="C35" s="496">
        <v>9</v>
      </c>
      <c r="D35" s="491" t="s">
        <v>704</v>
      </c>
      <c r="E35" s="631" t="s">
        <v>705</v>
      </c>
      <c r="F35" s="627">
        <v>2.3E-2</v>
      </c>
      <c r="G35" s="627">
        <v>1.2999999999999999E-2</v>
      </c>
      <c r="H35" s="628">
        <v>1</v>
      </c>
      <c r="I35" s="629">
        <v>1.5</v>
      </c>
      <c r="J35" s="491" t="s">
        <v>706</v>
      </c>
      <c r="K35" s="495"/>
      <c r="L35" s="489"/>
      <c r="N35" s="633"/>
    </row>
    <row r="36" spans="1:14" s="490" customFormat="1" hidden="1">
      <c r="A36" s="480"/>
      <c r="B36" s="481"/>
      <c r="C36" s="496">
        <v>10</v>
      </c>
      <c r="D36" s="491" t="s">
        <v>707</v>
      </c>
      <c r="E36" s="494" t="s">
        <v>708</v>
      </c>
      <c r="F36" s="627">
        <v>2.3E-2</v>
      </c>
      <c r="G36" s="627">
        <v>5.5E-2</v>
      </c>
      <c r="H36" s="627">
        <f>(27.2/24)/0.95</f>
        <v>1.1929824561403508</v>
      </c>
      <c r="I36" s="629">
        <v>8</v>
      </c>
      <c r="J36" s="491" t="s">
        <v>709</v>
      </c>
      <c r="K36" s="495"/>
      <c r="L36" s="489"/>
      <c r="N36" s="633"/>
    </row>
    <row r="37" spans="1:14" s="490" customFormat="1" hidden="1">
      <c r="A37" s="480"/>
      <c r="B37" s="481"/>
      <c r="C37" s="496"/>
      <c r="D37" s="491"/>
      <c r="E37" s="494"/>
      <c r="F37" s="494"/>
      <c r="G37" s="494"/>
      <c r="H37" s="494"/>
      <c r="I37" s="494"/>
      <c r="J37" s="491"/>
      <c r="K37" s="495"/>
      <c r="L37" s="489"/>
    </row>
    <row r="38" spans="1:14" s="490" customFormat="1" hidden="1">
      <c r="A38" s="480"/>
      <c r="B38" s="481"/>
      <c r="C38" s="145"/>
      <c r="D38" s="145"/>
      <c r="E38" s="145"/>
      <c r="F38" s="145"/>
      <c r="G38" s="145"/>
      <c r="H38" s="145"/>
      <c r="I38" s="145"/>
      <c r="J38" s="145"/>
      <c r="K38" s="498"/>
      <c r="L38" s="489"/>
    </row>
    <row r="39" spans="1:14" s="490" customFormat="1" hidden="1">
      <c r="A39" s="480"/>
      <c r="B39" s="481"/>
      <c r="C39" s="481"/>
      <c r="D39" s="481"/>
      <c r="E39" s="498"/>
      <c r="F39" s="505"/>
      <c r="G39" s="488"/>
      <c r="H39" s="495"/>
      <c r="I39" s="145"/>
      <c r="J39" s="145"/>
      <c r="K39" s="145"/>
      <c r="L39" s="489"/>
    </row>
    <row r="40" spans="1:14" s="490" customFormat="1" hidden="1">
      <c r="A40" s="480"/>
      <c r="B40" s="794" t="s">
        <v>710</v>
      </c>
      <c r="C40" s="140">
        <v>1</v>
      </c>
      <c r="D40" s="498"/>
      <c r="E40" s="498"/>
      <c r="F40" s="499" t="s">
        <v>711</v>
      </c>
      <c r="G40" s="145"/>
      <c r="H40" s="495"/>
      <c r="I40" s="145"/>
      <c r="J40" s="491"/>
      <c r="K40" s="145"/>
      <c r="L40" s="489"/>
    </row>
    <row r="41" spans="1:14" s="490" customFormat="1" hidden="1">
      <c r="A41" s="480"/>
      <c r="B41" s="794" t="s">
        <v>712</v>
      </c>
      <c r="C41" s="140">
        <v>1</v>
      </c>
      <c r="D41" s="498"/>
      <c r="E41" s="498"/>
      <c r="F41" s="495" t="s">
        <v>729</v>
      </c>
      <c r="G41" s="145"/>
      <c r="H41" s="498"/>
      <c r="I41" s="145"/>
      <c r="J41" s="491"/>
      <c r="K41" s="145"/>
      <c r="L41" s="489"/>
    </row>
    <row r="42" spans="1:14" s="490" customFormat="1" hidden="1">
      <c r="A42" s="480"/>
      <c r="B42" s="794" t="s">
        <v>730</v>
      </c>
      <c r="C42" s="140">
        <v>1</v>
      </c>
      <c r="D42" s="498"/>
      <c r="E42" s="498"/>
      <c r="F42" s="505"/>
      <c r="G42" s="145"/>
      <c r="H42" s="498"/>
      <c r="I42" s="145"/>
      <c r="J42" s="491"/>
      <c r="K42" s="145"/>
      <c r="L42" s="489"/>
    </row>
    <row r="43" spans="1:14" s="490" customFormat="1" hidden="1">
      <c r="A43" s="480"/>
      <c r="B43" s="794" t="s">
        <v>731</v>
      </c>
      <c r="C43" s="140">
        <v>1</v>
      </c>
      <c r="D43" s="498"/>
      <c r="E43" s="498"/>
      <c r="F43" s="505"/>
      <c r="G43" s="145"/>
      <c r="H43" s="495"/>
      <c r="I43" s="145"/>
      <c r="J43" s="145"/>
      <c r="K43" s="145"/>
      <c r="L43" s="489"/>
    </row>
    <row r="44" spans="1:14" s="490" customFormat="1" hidden="1">
      <c r="A44" s="480"/>
      <c r="B44" s="794" t="s">
        <v>732</v>
      </c>
      <c r="C44" s="140">
        <v>1</v>
      </c>
      <c r="D44" s="498"/>
      <c r="E44" s="498"/>
      <c r="F44" s="505"/>
      <c r="G44" s="145"/>
      <c r="H44" s="495"/>
      <c r="I44" s="145"/>
      <c r="J44" s="145"/>
      <c r="K44" s="145"/>
      <c r="L44" s="489"/>
    </row>
    <row r="45" spans="1:14" s="490" customFormat="1" hidden="1">
      <c r="A45" s="480"/>
      <c r="B45" s="794"/>
      <c r="C45" s="145"/>
      <c r="D45" s="498"/>
      <c r="E45" s="498"/>
      <c r="F45" s="505"/>
      <c r="G45" s="145"/>
      <c r="H45" s="495"/>
      <c r="I45" s="145"/>
      <c r="J45" s="145"/>
      <c r="K45" s="145"/>
      <c r="L45" s="489"/>
    </row>
    <row r="46" spans="1:14" s="490" customFormat="1" hidden="1">
      <c r="A46" s="480"/>
      <c r="B46" s="481"/>
      <c r="C46" s="481"/>
      <c r="D46" s="481"/>
      <c r="E46" s="145"/>
      <c r="F46" s="506"/>
      <c r="G46" s="495"/>
      <c r="H46" s="495"/>
      <c r="I46" s="145"/>
      <c r="J46" s="145"/>
      <c r="K46" s="145"/>
      <c r="L46" s="489"/>
    </row>
    <row r="47" spans="1:14" ht="13.5" thickBot="1">
      <c r="A47" s="507"/>
      <c r="L47" s="508"/>
    </row>
    <row r="48" spans="1:14" s="511" customFormat="1" ht="16.5" customHeight="1" thickBot="1">
      <c r="A48" s="509"/>
      <c r="B48" s="1187" t="s">
        <v>710</v>
      </c>
      <c r="C48" s="1188"/>
      <c r="D48" s="1188"/>
      <c r="E48" s="1189"/>
      <c r="F48" s="1190" t="s">
        <v>207</v>
      </c>
      <c r="G48" s="1190"/>
      <c r="H48" s="1190" t="s">
        <v>208</v>
      </c>
      <c r="I48" s="1190"/>
      <c r="J48" s="1191" t="s">
        <v>209</v>
      </c>
      <c r="K48" s="1192"/>
      <c r="L48" s="510"/>
      <c r="N48" s="511" t="s">
        <v>715</v>
      </c>
    </row>
    <row r="49" spans="1:76" s="518" customFormat="1" ht="26.25" customHeight="1" thickBot="1">
      <c r="A49" s="512"/>
      <c r="B49" s="795"/>
      <c r="C49" s="1193" t="str">
        <f>VLOOKUP($C$40,$C$27:$J$35,3,TRUE)</f>
        <v xml:space="preserve"> </v>
      </c>
      <c r="D49" s="1193"/>
      <c r="E49" s="1194"/>
      <c r="F49" s="521">
        <v>0</v>
      </c>
      <c r="G49" s="514" t="s">
        <v>213</v>
      </c>
      <c r="H49" s="522">
        <v>0</v>
      </c>
      <c r="I49" s="516" t="s">
        <v>213</v>
      </c>
      <c r="J49" s="1195" t="str">
        <f>VLOOKUP($C$40,$C$27:$J$35,8,TRUE)</f>
        <v/>
      </c>
      <c r="K49" s="1196"/>
      <c r="L49" s="517"/>
      <c r="N49" s="518" t="b">
        <f>IF(OR($F$49&gt;VLOOKUP($C$40,$C$27:$K$36,7,FALSE),$F$49&lt;0,$H$49&gt;VLOOKUP($C$40,$C$27:$K$36,7,FALSE),$H$49&lt;0),FALSE,TRUE)</f>
        <v>1</v>
      </c>
    </row>
    <row r="50" spans="1:76" ht="13.5" thickBot="1">
      <c r="A50" s="507"/>
      <c r="L50" s="508"/>
    </row>
    <row r="51" spans="1:76" s="511" customFormat="1" ht="16.5" customHeight="1" thickBot="1">
      <c r="A51" s="509"/>
      <c r="B51" s="1187" t="s">
        <v>712</v>
      </c>
      <c r="C51" s="1188"/>
      <c r="D51" s="1188"/>
      <c r="E51" s="1189"/>
      <c r="F51" s="1190" t="s">
        <v>207</v>
      </c>
      <c r="G51" s="1190"/>
      <c r="H51" s="1190" t="s">
        <v>208</v>
      </c>
      <c r="I51" s="1190"/>
      <c r="J51" s="1191" t="s">
        <v>209</v>
      </c>
      <c r="K51" s="1192"/>
      <c r="L51" s="510"/>
    </row>
    <row r="52" spans="1:76" s="518" customFormat="1" ht="26.25" customHeight="1" thickBot="1">
      <c r="A52" s="512"/>
      <c r="B52" s="519"/>
      <c r="C52" s="1193" t="str">
        <f>VLOOKUP($C$41,$C$27:$J$35,3,TRUE)</f>
        <v xml:space="preserve"> </v>
      </c>
      <c r="D52" s="1193"/>
      <c r="E52" s="1194"/>
      <c r="F52" s="522">
        <v>0</v>
      </c>
      <c r="G52" s="516" t="s">
        <v>213</v>
      </c>
      <c r="H52" s="522">
        <v>0</v>
      </c>
      <c r="I52" s="516" t="s">
        <v>213</v>
      </c>
      <c r="J52" s="1195" t="str">
        <f>VLOOKUP($C$41,$C$27:$J$35,8,TRUE)</f>
        <v/>
      </c>
      <c r="K52" s="1196"/>
      <c r="L52" s="517"/>
      <c r="N52" s="518" t="b">
        <f>IF(OR($F$52&gt;VLOOKUP($C$41,$C$27:$K$36,7,FALSE),$F$52&lt;0,$H$52&gt;VLOOKUP($C$41,$C$27:$K$36,7,FALSE),$H$52&lt;0),FALSE,TRUE)</f>
        <v>1</v>
      </c>
    </row>
    <row r="53" spans="1:76" ht="13.5" thickBot="1">
      <c r="A53" s="507"/>
      <c r="L53" s="508"/>
    </row>
    <row r="54" spans="1:76" s="511" customFormat="1" ht="16.5" customHeight="1" thickBot="1">
      <c r="A54" s="509"/>
      <c r="B54" s="1187" t="s">
        <v>730</v>
      </c>
      <c r="C54" s="1188"/>
      <c r="D54" s="1188"/>
      <c r="E54" s="1189"/>
      <c r="F54" s="1190" t="s">
        <v>207</v>
      </c>
      <c r="G54" s="1190"/>
      <c r="H54" s="1190" t="s">
        <v>208</v>
      </c>
      <c r="I54" s="1190"/>
      <c r="J54" s="1191" t="s">
        <v>209</v>
      </c>
      <c r="K54" s="1192"/>
      <c r="L54" s="510"/>
    </row>
    <row r="55" spans="1:76" s="518" customFormat="1" ht="26.25" customHeight="1" thickBot="1">
      <c r="A55" s="512"/>
      <c r="B55" s="795"/>
      <c r="C55" s="1193" t="str">
        <f>VLOOKUP($C$42,$C$27:$J$35,3,TRUE)</f>
        <v xml:space="preserve"> </v>
      </c>
      <c r="D55" s="1193"/>
      <c r="E55" s="1194"/>
      <c r="F55" s="521">
        <v>0</v>
      </c>
      <c r="G55" s="514" t="s">
        <v>213</v>
      </c>
      <c r="H55" s="522">
        <v>0</v>
      </c>
      <c r="I55" s="516" t="s">
        <v>213</v>
      </c>
      <c r="J55" s="1195" t="str">
        <f>VLOOKUP($C$42,$C$27:$J$35,8,TRUE)</f>
        <v/>
      </c>
      <c r="K55" s="1196"/>
      <c r="L55" s="517"/>
      <c r="N55" s="518" t="b">
        <f>IF(OR($F$55&gt;VLOOKUP($C$42,$C$27:$K$36,7,FALSE),$F$55&lt;0,$H$55&gt;VLOOKUP($C$42,$C$27:$K$36,7,FALSE),$H$55&lt;0),FALSE,TRUE)</f>
        <v>1</v>
      </c>
    </row>
    <row r="56" spans="1:76" ht="13.5" thickBot="1">
      <c r="A56" s="507"/>
      <c r="L56" s="508"/>
    </row>
    <row r="57" spans="1:76" s="511" customFormat="1" ht="16.5" customHeight="1" thickBot="1">
      <c r="A57" s="509"/>
      <c r="B57" s="1187" t="s">
        <v>731</v>
      </c>
      <c r="C57" s="1188"/>
      <c r="D57" s="1188"/>
      <c r="E57" s="1189"/>
      <c r="F57" s="1190" t="s">
        <v>207</v>
      </c>
      <c r="G57" s="1190"/>
      <c r="H57" s="1190" t="s">
        <v>208</v>
      </c>
      <c r="I57" s="1190"/>
      <c r="J57" s="1191" t="s">
        <v>209</v>
      </c>
      <c r="K57" s="1192"/>
      <c r="L57" s="510"/>
    </row>
    <row r="58" spans="1:76" s="518" customFormat="1" ht="26.25" customHeight="1" thickBot="1">
      <c r="A58" s="512"/>
      <c r="B58" s="795"/>
      <c r="C58" s="1193" t="str">
        <f>VLOOKUP($C$43,$C$27:$J$35,3,TRUE)</f>
        <v xml:space="preserve"> </v>
      </c>
      <c r="D58" s="1193"/>
      <c r="E58" s="1194"/>
      <c r="F58" s="521">
        <v>0</v>
      </c>
      <c r="G58" s="514" t="s">
        <v>213</v>
      </c>
      <c r="H58" s="522">
        <v>0</v>
      </c>
      <c r="I58" s="516" t="s">
        <v>213</v>
      </c>
      <c r="J58" s="1195" t="str">
        <f>VLOOKUP($C$43,$C$27:$J$35,8,TRUE)</f>
        <v/>
      </c>
      <c r="K58" s="1196"/>
      <c r="L58" s="517"/>
      <c r="N58" s="518" t="b">
        <f>IF(OR($F$58&gt;VLOOKUP($C$43,$C$27:$K$36,7,FALSE),$F$58&lt;0,$H$58&gt;VLOOKUP($C$43,$C$27:$K$36,7,FALSE),$H$58&lt;0),FALSE,TRUE)</f>
        <v>1</v>
      </c>
    </row>
    <row r="59" spans="1:76" ht="13.5" thickBot="1">
      <c r="A59" s="507"/>
      <c r="L59" s="508"/>
    </row>
    <row r="60" spans="1:76" s="511" customFormat="1" ht="16.5" customHeight="1" thickBot="1">
      <c r="A60" s="509"/>
      <c r="B60" s="1187" t="s">
        <v>732</v>
      </c>
      <c r="C60" s="1188"/>
      <c r="D60" s="1188"/>
      <c r="E60" s="1189"/>
      <c r="F60" s="1190" t="s">
        <v>207</v>
      </c>
      <c r="G60" s="1190"/>
      <c r="H60" s="1190" t="s">
        <v>208</v>
      </c>
      <c r="I60" s="1190"/>
      <c r="J60" s="1191" t="s">
        <v>209</v>
      </c>
      <c r="K60" s="1192"/>
      <c r="L60" s="510"/>
    </row>
    <row r="61" spans="1:76" s="518" customFormat="1" ht="26.25" customHeight="1" thickBot="1">
      <c r="A61" s="512"/>
      <c r="B61" s="795"/>
      <c r="C61" s="1193" t="str">
        <f>VLOOKUP($C$44,$C$27:$J$35,3,TRUE)</f>
        <v xml:space="preserve"> </v>
      </c>
      <c r="D61" s="1193"/>
      <c r="E61" s="1194"/>
      <c r="F61" s="521">
        <v>0</v>
      </c>
      <c r="G61" s="514" t="s">
        <v>213</v>
      </c>
      <c r="H61" s="522">
        <v>0</v>
      </c>
      <c r="I61" s="516" t="s">
        <v>213</v>
      </c>
      <c r="J61" s="1195" t="str">
        <f>VLOOKUP($C$44,$C$27:$J$35,8,TRUE)</f>
        <v/>
      </c>
      <c r="K61" s="1196"/>
      <c r="L61" s="517"/>
      <c r="N61" s="518" t="b">
        <f>IF(OR($F$61&gt;VLOOKUP($C$44,$C$27:$K$36,7,FALSE),$F$61&lt;0,$H$61&gt;VLOOKUP($C$44,$C$27:$K$36,7,FALSE),$H$61&lt;0),FALSE,TRUE)</f>
        <v>1</v>
      </c>
    </row>
    <row r="62" spans="1:76" s="478" customFormat="1" hidden="1">
      <c r="A62" s="477"/>
      <c r="L62" s="479"/>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row>
    <row r="63" spans="1:76" hidden="1">
      <c r="A63" s="477"/>
      <c r="B63" s="478"/>
      <c r="C63" s="523"/>
      <c r="D63" s="142" t="s">
        <v>684</v>
      </c>
      <c r="E63" s="524" t="s">
        <v>716</v>
      </c>
      <c r="F63" s="142" t="s">
        <v>717</v>
      </c>
      <c r="G63" s="142" t="s">
        <v>718</v>
      </c>
      <c r="H63" s="142" t="s">
        <v>719</v>
      </c>
      <c r="I63" s="142" t="s">
        <v>720</v>
      </c>
      <c r="J63" s="525" t="s">
        <v>718</v>
      </c>
      <c r="K63" s="525" t="s">
        <v>719</v>
      </c>
      <c r="L63" s="526"/>
      <c r="M63" s="527"/>
    </row>
    <row r="64" spans="1:76" hidden="1">
      <c r="A64" s="477"/>
      <c r="B64" s="796" t="s">
        <v>721</v>
      </c>
      <c r="C64" s="797"/>
      <c r="D64" s="798">
        <v>1.9E-2</v>
      </c>
      <c r="E64" s="798">
        <v>1.9E-2</v>
      </c>
      <c r="F64" s="797">
        <v>24</v>
      </c>
      <c r="G64" s="799">
        <f>D64*F64</f>
        <v>0.45599999999999996</v>
      </c>
      <c r="H64" s="799">
        <f>E64*F64</f>
        <v>0.45599999999999996</v>
      </c>
      <c r="I64" s="812">
        <v>1</v>
      </c>
      <c r="J64" s="799">
        <f>G64*I64</f>
        <v>0.45599999999999996</v>
      </c>
      <c r="K64" s="799">
        <f>H64*I64</f>
        <v>0.45599999999999996</v>
      </c>
      <c r="L64" s="479"/>
    </row>
    <row r="65" spans="1:12" hidden="1">
      <c r="A65" s="477"/>
      <c r="B65" s="796"/>
      <c r="C65" s="797"/>
      <c r="D65" s="800"/>
      <c r="E65" s="800"/>
      <c r="F65" s="797"/>
      <c r="G65" s="799"/>
      <c r="H65" s="799"/>
      <c r="I65" s="797"/>
      <c r="J65" s="799"/>
      <c r="K65" s="799"/>
      <c r="L65" s="479"/>
    </row>
    <row r="66" spans="1:12" hidden="1">
      <c r="A66" s="477"/>
      <c r="B66" s="796"/>
      <c r="C66" s="797"/>
      <c r="D66" s="800"/>
      <c r="E66" s="800"/>
      <c r="F66" s="797"/>
      <c r="G66" s="799"/>
      <c r="H66" s="799"/>
      <c r="I66" s="797"/>
      <c r="J66" s="799"/>
      <c r="K66" s="799"/>
      <c r="L66" s="479"/>
    </row>
    <row r="67" spans="1:12" hidden="1">
      <c r="A67" s="477"/>
      <c r="B67" s="796"/>
      <c r="C67" s="797"/>
      <c r="D67" s="800"/>
      <c r="E67" s="800"/>
      <c r="F67" s="797"/>
      <c r="G67" s="799"/>
      <c r="H67" s="799"/>
      <c r="I67" s="797"/>
      <c r="J67" s="799"/>
      <c r="K67" s="799"/>
      <c r="L67" s="479"/>
    </row>
    <row r="68" spans="1:12" hidden="1">
      <c r="A68" s="477"/>
      <c r="B68" s="796"/>
      <c r="C68" s="797"/>
      <c r="D68" s="800"/>
      <c r="E68" s="800"/>
      <c r="F68" s="797"/>
      <c r="G68" s="799"/>
      <c r="H68" s="799"/>
      <c r="I68" s="797"/>
      <c r="J68" s="799"/>
      <c r="K68" s="799"/>
      <c r="L68" s="479"/>
    </row>
    <row r="69" spans="1:12" hidden="1">
      <c r="A69" s="477"/>
      <c r="B69" s="796" t="s">
        <v>733</v>
      </c>
      <c r="C69" s="797"/>
      <c r="D69" s="800"/>
      <c r="E69" s="800"/>
      <c r="F69" s="797"/>
      <c r="G69" s="799"/>
      <c r="H69" s="799"/>
      <c r="I69" s="797">
        <f>SUM(I71:I75)</f>
        <v>0</v>
      </c>
      <c r="J69" s="799"/>
      <c r="K69" s="799"/>
      <c r="L69" s="479"/>
    </row>
    <row r="70" spans="1:12" hidden="1">
      <c r="A70" s="477"/>
      <c r="B70" s="796"/>
      <c r="C70" s="797"/>
      <c r="D70" s="800"/>
      <c r="E70" s="800"/>
      <c r="F70" s="797"/>
      <c r="G70" s="799"/>
      <c r="H70" s="799"/>
      <c r="I70" s="797"/>
      <c r="J70" s="799"/>
      <c r="K70" s="799"/>
      <c r="L70" s="479"/>
    </row>
    <row r="71" spans="1:12" hidden="1">
      <c r="A71" s="477"/>
      <c r="B71" s="796" t="s">
        <v>722</v>
      </c>
      <c r="C71" s="801"/>
      <c r="D71" s="802">
        <f>VLOOKUP($C40,$C$27:$K$36,4,FALSE)</f>
        <v>0</v>
      </c>
      <c r="E71" s="800">
        <f>D71</f>
        <v>0</v>
      </c>
      <c r="F71" s="797">
        <v>24</v>
      </c>
      <c r="G71" s="799">
        <f>(C71+D71)*F71</f>
        <v>0</v>
      </c>
      <c r="H71" s="799">
        <f>(C71+E71)*F71</f>
        <v>0</v>
      </c>
      <c r="I71" s="797">
        <f>IF(C40&gt;=2,1,0)</f>
        <v>0</v>
      </c>
      <c r="J71" s="799">
        <f>G71*I71</f>
        <v>0</v>
      </c>
      <c r="K71" s="799">
        <f>H71*I71</f>
        <v>0</v>
      </c>
      <c r="L71" s="479"/>
    </row>
    <row r="72" spans="1:12" hidden="1">
      <c r="A72" s="477"/>
      <c r="B72" s="796" t="s">
        <v>723</v>
      </c>
      <c r="C72" s="801"/>
      <c r="D72" s="802">
        <f>VLOOKUP($C41,$C$27:$K$36,4,FALSE)</f>
        <v>0</v>
      </c>
      <c r="E72" s="800">
        <f>D72</f>
        <v>0</v>
      </c>
      <c r="F72" s="797">
        <v>24</v>
      </c>
      <c r="G72" s="799">
        <f>(C72+D72)*F72</f>
        <v>0</v>
      </c>
      <c r="H72" s="799">
        <f>(C72+E72)*F72</f>
        <v>0</v>
      </c>
      <c r="I72" s="797">
        <f>IF(C41&gt;=2,1,0)</f>
        <v>0</v>
      </c>
      <c r="J72" s="799">
        <f>G72*I72</f>
        <v>0</v>
      </c>
      <c r="K72" s="799">
        <f>H72*I72</f>
        <v>0</v>
      </c>
      <c r="L72" s="479"/>
    </row>
    <row r="73" spans="1:12" hidden="1">
      <c r="A73" s="477"/>
      <c r="B73" s="796" t="s">
        <v>734</v>
      </c>
      <c r="C73" s="801"/>
      <c r="D73" s="802">
        <f>VLOOKUP($C42,$C$27:$K$36,4,FALSE)</f>
        <v>0</v>
      </c>
      <c r="E73" s="800">
        <f>D73</f>
        <v>0</v>
      </c>
      <c r="F73" s="797">
        <v>24</v>
      </c>
      <c r="G73" s="799">
        <f>(C73+D73)*F73</f>
        <v>0</v>
      </c>
      <c r="H73" s="799">
        <f>(C73+E73)*F73</f>
        <v>0</v>
      </c>
      <c r="I73" s="797">
        <f>IF(C42&gt;=2,1,0)</f>
        <v>0</v>
      </c>
      <c r="J73" s="799">
        <f>G73*I73</f>
        <v>0</v>
      </c>
      <c r="K73" s="799">
        <f>H73*I73</f>
        <v>0</v>
      </c>
      <c r="L73" s="479"/>
    </row>
    <row r="74" spans="1:12" hidden="1">
      <c r="A74" s="477"/>
      <c r="B74" s="796" t="s">
        <v>735</v>
      </c>
      <c r="C74" s="801"/>
      <c r="D74" s="802">
        <f>VLOOKUP($C43,$C$27:$K$36,4,FALSE)</f>
        <v>0</v>
      </c>
      <c r="E74" s="800">
        <f>D74</f>
        <v>0</v>
      </c>
      <c r="F74" s="797">
        <v>24</v>
      </c>
      <c r="G74" s="799">
        <f>(C74+D74)*F74</f>
        <v>0</v>
      </c>
      <c r="H74" s="799">
        <f>(C74+E74)*F74</f>
        <v>0</v>
      </c>
      <c r="I74" s="797">
        <f>IF(C43&gt;=2,1,0)</f>
        <v>0</v>
      </c>
      <c r="J74" s="799">
        <f>G74*I74</f>
        <v>0</v>
      </c>
      <c r="K74" s="799">
        <f>H74*I74</f>
        <v>0</v>
      </c>
      <c r="L74" s="479"/>
    </row>
    <row r="75" spans="1:12" hidden="1">
      <c r="A75" s="477"/>
      <c r="B75" s="796" t="s">
        <v>736</v>
      </c>
      <c r="C75" s="801"/>
      <c r="D75" s="802">
        <f>VLOOKUP($C44,$C$27:$K$36,4,FALSE)</f>
        <v>0</v>
      </c>
      <c r="E75" s="800">
        <f>D75</f>
        <v>0</v>
      </c>
      <c r="F75" s="797">
        <v>24</v>
      </c>
      <c r="G75" s="813">
        <f>(C75+D75)*F75</f>
        <v>0</v>
      </c>
      <c r="H75" s="799">
        <f>(C75+E75)*F75</f>
        <v>0</v>
      </c>
      <c r="I75" s="797">
        <f>IF(C44&gt;=2,1,0)</f>
        <v>0</v>
      </c>
      <c r="J75" s="799">
        <f>G75*I75</f>
        <v>0</v>
      </c>
      <c r="K75" s="799">
        <f>H75*I75</f>
        <v>0</v>
      </c>
      <c r="L75" s="479"/>
    </row>
    <row r="76" spans="1:12" hidden="1">
      <c r="A76" s="477"/>
      <c r="B76" s="796"/>
      <c r="C76" s="801"/>
      <c r="D76" s="802"/>
      <c r="E76" s="800"/>
      <c r="F76" s="797"/>
      <c r="G76" s="813"/>
      <c r="H76" s="799"/>
      <c r="I76" s="797"/>
      <c r="J76" s="799"/>
      <c r="K76" s="799"/>
      <c r="L76" s="479"/>
    </row>
    <row r="77" spans="1:12" hidden="1">
      <c r="A77" s="477"/>
      <c r="B77" s="796"/>
      <c r="C77" s="801"/>
      <c r="D77" s="801"/>
      <c r="E77" s="800"/>
      <c r="F77" s="797"/>
      <c r="G77" s="813"/>
      <c r="H77" s="799"/>
      <c r="I77" s="797"/>
      <c r="J77" s="799"/>
      <c r="K77" s="799"/>
      <c r="L77" s="479"/>
    </row>
    <row r="78" spans="1:12" hidden="1">
      <c r="A78" s="477"/>
      <c r="B78" s="796" t="s">
        <v>710</v>
      </c>
      <c r="C78" s="801"/>
      <c r="D78" s="804">
        <f>VLOOKUP($C40,$C$27:$K$36,5,FALSE)+F49*VLOOKUP($C40,$C$27:$K$36,6,FALSE)</f>
        <v>0</v>
      </c>
      <c r="E78" s="805">
        <f>VLOOKUP($C40,$C$27:$K$36,5,FALSE)+H49*VLOOKUP($C40,$C$27:$K$36,6,FALSE)</f>
        <v>0</v>
      </c>
      <c r="F78" s="797">
        <v>24</v>
      </c>
      <c r="G78" s="799">
        <f>D78*F78</f>
        <v>0</v>
      </c>
      <c r="H78" s="799">
        <f>E78*F78</f>
        <v>0</v>
      </c>
      <c r="I78" s="797">
        <f>IF(C40&gt;=2,1,0)</f>
        <v>0</v>
      </c>
      <c r="J78" s="799">
        <f>G78*I78</f>
        <v>0</v>
      </c>
      <c r="K78" s="799">
        <f>H78*I78</f>
        <v>0</v>
      </c>
      <c r="L78" s="479"/>
    </row>
    <row r="79" spans="1:12" hidden="1">
      <c r="A79" s="477"/>
      <c r="B79" s="796" t="s">
        <v>712</v>
      </c>
      <c r="C79" s="801"/>
      <c r="D79" s="804">
        <f>VLOOKUP($C41,$C$27:$K$36,5,FALSE)+F52*VLOOKUP($C41,$C$27:$K$36,6,FALSE)</f>
        <v>0</v>
      </c>
      <c r="E79" s="805">
        <f>VLOOKUP($C41,$C$27:$K$36,5,FALSE)+H52*VLOOKUP($C41,$C$27:$K$36,6,FALSE)</f>
        <v>0</v>
      </c>
      <c r="F79" s="797">
        <v>24</v>
      </c>
      <c r="G79" s="799">
        <f>D79*F79</f>
        <v>0</v>
      </c>
      <c r="H79" s="799">
        <f>E79*F79</f>
        <v>0</v>
      </c>
      <c r="I79" s="797">
        <f>IF(C41&gt;=2,1,0)</f>
        <v>0</v>
      </c>
      <c r="J79" s="799">
        <f>G79*I79</f>
        <v>0</v>
      </c>
      <c r="K79" s="799">
        <f>H79*I79</f>
        <v>0</v>
      </c>
      <c r="L79" s="479"/>
    </row>
    <row r="80" spans="1:12" hidden="1">
      <c r="A80" s="477"/>
      <c r="B80" s="796" t="s">
        <v>730</v>
      </c>
      <c r="C80" s="801"/>
      <c r="D80" s="804">
        <f>VLOOKUP($C42,$C$27:$K$36,5,FALSE)+F55*VLOOKUP($C42,$C$27:$K$36,6,FALSE)</f>
        <v>0</v>
      </c>
      <c r="E80" s="805">
        <f>VLOOKUP($C42,$C$27:$K$36,5,FALSE)+H55*VLOOKUP($C42,$C$27:$K$36,6,FALSE)</f>
        <v>0</v>
      </c>
      <c r="F80" s="797">
        <v>24</v>
      </c>
      <c r="G80" s="799">
        <f>D80*F80</f>
        <v>0</v>
      </c>
      <c r="H80" s="799">
        <f>E80*F80</f>
        <v>0</v>
      </c>
      <c r="I80" s="797">
        <f>IF(C42&gt;=2,1,0)</f>
        <v>0</v>
      </c>
      <c r="J80" s="799">
        <f>G80*I80</f>
        <v>0</v>
      </c>
      <c r="K80" s="799">
        <f>H80*I80</f>
        <v>0</v>
      </c>
      <c r="L80" s="479"/>
    </row>
    <row r="81" spans="1:14" hidden="1">
      <c r="A81" s="477"/>
      <c r="B81" s="796" t="s">
        <v>731</v>
      </c>
      <c r="C81" s="801"/>
      <c r="D81" s="804">
        <f>VLOOKUP($C43,$C$27:$K$36,5,FALSE)+F58*VLOOKUP($C43,$C$27:$K$36,6,FALSE)</f>
        <v>0</v>
      </c>
      <c r="E81" s="805">
        <f>VLOOKUP($C43,$C$27:$K$36,5,FALSE)+H58*VLOOKUP($C43,$C$27:$K$36,6,FALSE)</f>
        <v>0</v>
      </c>
      <c r="F81" s="797">
        <v>24</v>
      </c>
      <c r="G81" s="799">
        <f>D81*F81</f>
        <v>0</v>
      </c>
      <c r="H81" s="799">
        <f>E81*F81</f>
        <v>0</v>
      </c>
      <c r="I81" s="797">
        <f>IF(C43&gt;=2,1,0)</f>
        <v>0</v>
      </c>
      <c r="J81" s="799">
        <f>G81*I81</f>
        <v>0</v>
      </c>
      <c r="K81" s="799">
        <f>H81*I81</f>
        <v>0</v>
      </c>
      <c r="L81" s="479"/>
    </row>
    <row r="82" spans="1:14" hidden="1">
      <c r="A82" s="477"/>
      <c r="B82" s="796" t="s">
        <v>732</v>
      </c>
      <c r="C82" s="801"/>
      <c r="D82" s="804">
        <f>VLOOKUP($C44,$C$27:$K$36,5,FALSE)+F61*VLOOKUP($C44,$C$27:$K$36,6,FALSE)</f>
        <v>0</v>
      </c>
      <c r="E82" s="805">
        <f>VLOOKUP($C44,$C$27:$K$36,5,FALSE)+H61*VLOOKUP($C44,$C$27:$K$36,6,FALSE)</f>
        <v>0</v>
      </c>
      <c r="F82" s="797">
        <v>24</v>
      </c>
      <c r="G82" s="799">
        <f>D82*F82</f>
        <v>0</v>
      </c>
      <c r="H82" s="799">
        <f>E82*F82</f>
        <v>0</v>
      </c>
      <c r="I82" s="797">
        <f>IF(C44&gt;=2,1,0)</f>
        <v>0</v>
      </c>
      <c r="J82" s="799">
        <f>G82*I82</f>
        <v>0</v>
      </c>
      <c r="K82" s="799">
        <f>H82*I82</f>
        <v>0</v>
      </c>
      <c r="L82" s="479"/>
    </row>
    <row r="83" spans="1:14" hidden="1">
      <c r="A83" s="477"/>
      <c r="B83" s="796"/>
      <c r="C83" s="801"/>
      <c r="D83" s="800"/>
      <c r="E83" s="800"/>
      <c r="F83" s="797"/>
      <c r="G83" s="799"/>
      <c r="H83" s="799"/>
      <c r="I83" s="797"/>
      <c r="J83" s="799"/>
      <c r="K83" s="799"/>
      <c r="L83" s="479"/>
    </row>
    <row r="84" spans="1:14" hidden="1">
      <c r="A84" s="477"/>
      <c r="B84" s="796"/>
      <c r="C84" s="801"/>
      <c r="D84" s="800"/>
      <c r="E84" s="800"/>
      <c r="F84" s="797"/>
      <c r="G84" s="799"/>
      <c r="H84" s="799"/>
      <c r="I84" s="797"/>
      <c r="J84" s="799"/>
      <c r="K84" s="799"/>
      <c r="L84" s="479"/>
    </row>
    <row r="85" spans="1:14" ht="13.5" thickBot="1">
      <c r="A85" s="507"/>
      <c r="B85" s="806"/>
      <c r="F85" s="807"/>
      <c r="G85" s="807"/>
      <c r="L85" s="508"/>
    </row>
    <row r="86" spans="1:14" ht="13.5" thickBot="1">
      <c r="A86" s="507"/>
      <c r="B86" s="806"/>
      <c r="C86" s="806"/>
      <c r="F86" s="807"/>
      <c r="G86" s="807"/>
      <c r="J86" s="528" t="s">
        <v>724</v>
      </c>
      <c r="K86" s="529" t="s">
        <v>725</v>
      </c>
      <c r="L86" s="530"/>
      <c r="M86" s="527"/>
      <c r="N86" s="531" t="s">
        <v>726</v>
      </c>
    </row>
    <row r="87" spans="1:14" ht="13.5" thickBot="1">
      <c r="A87" s="507"/>
      <c r="F87" s="807"/>
      <c r="G87" s="511" t="str">
        <f>IF($J$91=1,"Total power consumption","Internal CPU is powerd with supply1")</f>
        <v>Total power consumption</v>
      </c>
      <c r="J87" s="814">
        <f>IF($N$87=TRUE,IF($J$91=1,SUM(J$64:J$82),SUM($J$64:$J$75)),0)</f>
        <v>0.45599999999999996</v>
      </c>
      <c r="K87" s="809">
        <f>IF($N$87=TRUE,IF($J$91=1,SUM(K$64:K$82),SUM($K$64:$K$75)),0)</f>
        <v>0.45599999999999996</v>
      </c>
      <c r="L87" s="810"/>
      <c r="M87" s="811"/>
      <c r="N87" s="143" t="b">
        <f>IF(AND(N49=TRUE,N52=TRUE,N55=TRUE,N58=TRUE,N61=TRUE),TRUE,FALSE)</f>
        <v>1</v>
      </c>
    </row>
    <row r="88" spans="1:14" ht="13.5" thickBot="1">
      <c r="A88" s="507"/>
      <c r="G88" s="511" t="str">
        <f>IF($J$91=2,"Linecards powerd over supply2",IF($J$91=3,"Linecards powerd over supply3",""))</f>
        <v/>
      </c>
      <c r="J88" s="814">
        <f>IF($N$87=TRUE,IF($J$91&gt;=2,SUM(J$78:J$82),0),0)</f>
        <v>0</v>
      </c>
      <c r="K88" s="809">
        <f>IF($N$87=TRUE,IF($J$91&gt;=2,SUM(K$78:K$82),0),0)</f>
        <v>0</v>
      </c>
      <c r="L88" s="508"/>
    </row>
    <row r="89" spans="1:14" ht="23.25" customHeight="1">
      <c r="A89" s="507"/>
      <c r="L89" s="508"/>
    </row>
    <row r="90" spans="1:14" ht="23.25" customHeight="1" thickBot="1">
      <c r="A90" s="507"/>
      <c r="L90" s="508"/>
    </row>
    <row r="91" spans="1:14" ht="13.5" thickBot="1">
      <c r="A91" s="507"/>
      <c r="E91" s="1197" t="s">
        <v>309</v>
      </c>
      <c r="F91" s="1198"/>
      <c r="G91" s="1199"/>
      <c r="J91" s="532">
        <v>1</v>
      </c>
      <c r="L91" s="508"/>
    </row>
    <row r="92" spans="1:14">
      <c r="A92" s="507"/>
      <c r="L92" s="508"/>
    </row>
    <row r="93" spans="1:14" ht="13.5" thickBot="1">
      <c r="A93" s="533"/>
      <c r="B93" s="476"/>
      <c r="C93" s="476"/>
      <c r="D93" s="476"/>
      <c r="E93" s="476"/>
      <c r="F93" s="476"/>
      <c r="G93" s="476"/>
      <c r="H93" s="476"/>
      <c r="I93" s="476"/>
      <c r="J93" s="476"/>
      <c r="K93" s="476"/>
      <c r="L93" s="534"/>
    </row>
    <row r="103" spans="1:11">
      <c r="A103" s="144"/>
      <c r="B103" s="144"/>
      <c r="C103" s="144"/>
      <c r="D103" s="144"/>
      <c r="E103" s="144"/>
      <c r="F103" s="144"/>
      <c r="G103" s="144"/>
      <c r="H103" s="144"/>
      <c r="I103" s="144"/>
      <c r="J103" s="144"/>
      <c r="K103" s="144"/>
    </row>
  </sheetData>
  <customSheetViews>
    <customSheetView guid="{A548D9BF-F214-4557-A580-E91DD1CEBC4E}" scale="75" fitToPage="1" hiddenRows="1" hiddenColumns="1" state="hidden" showRuler="0">
      <selection activeCell="B1" sqref="B1"/>
      <pageMargins left="0" right="0" top="0" bottom="0" header="0" footer="0"/>
      <pageSetup paperSize="8" scale="72" orientation="portrait" r:id="rId1"/>
      <headerFooter alignWithMargins="0">
        <oddHeader>&amp;L&amp;G&amp;RFX7210 Cerberus Quantities Tool</oddHeader>
        <oddFooter>&amp;LBuilding Technologies
Fire Safety + Security Products&amp;R&amp;F
&amp;D</oddFooter>
      </headerFooter>
    </customSheetView>
    <customSheetView guid="{FA75CC5A-C39D-4AB1-B7E4-308BE16EBE6C}" scale="75" fitToPage="1" showRuler="0">
      <selection activeCell="B1" sqref="B1"/>
      <pageMargins left="0" right="0" top="0" bottom="0" header="0" footer="0"/>
      <pageSetup paperSize="8" scale="21" orientation="portrait" r:id="rId2"/>
      <headerFooter alignWithMargins="0">
        <oddHeader>&amp;L&amp;G&amp;RFX7210 Cerberus Quantities Tool</oddHeader>
        <oddFooter>&amp;LBuilding Technologies
Fire Safety + Security Products&amp;R&amp;F
&amp;D</oddFooter>
      </headerFooter>
    </customSheetView>
  </customSheetViews>
  <mergeCells count="32">
    <mergeCell ref="J49:K49"/>
    <mergeCell ref="J54:K54"/>
    <mergeCell ref="J52:K52"/>
    <mergeCell ref="J51:K51"/>
    <mergeCell ref="A23:L23"/>
    <mergeCell ref="B48:E48"/>
    <mergeCell ref="F48:G48"/>
    <mergeCell ref="H48:I48"/>
    <mergeCell ref="J48:K48"/>
    <mergeCell ref="F51:G51"/>
    <mergeCell ref="H51:I51"/>
    <mergeCell ref="H54:I54"/>
    <mergeCell ref="B54:E54"/>
    <mergeCell ref="F54:G54"/>
    <mergeCell ref="C52:E52"/>
    <mergeCell ref="C49:E49"/>
    <mergeCell ref="J61:K61"/>
    <mergeCell ref="J60:K60"/>
    <mergeCell ref="J58:K58"/>
    <mergeCell ref="J57:K57"/>
    <mergeCell ref="J55:K55"/>
    <mergeCell ref="H60:I60"/>
    <mergeCell ref="C55:E55"/>
    <mergeCell ref="B57:E57"/>
    <mergeCell ref="F57:G57"/>
    <mergeCell ref="H57:I57"/>
    <mergeCell ref="B51:E51"/>
    <mergeCell ref="E91:G91"/>
    <mergeCell ref="C61:E61"/>
    <mergeCell ref="C58:E58"/>
    <mergeCell ref="B60:E60"/>
    <mergeCell ref="F60:G60"/>
  </mergeCells>
  <phoneticPr fontId="9" type="noConversion"/>
  <conditionalFormatting sqref="G49 I49">
    <cfRule type="expression" dxfId="134" priority="1" stopIfTrue="1">
      <formula>$C$40=1</formula>
    </cfRule>
  </conditionalFormatting>
  <conditionalFormatting sqref="G52 I52">
    <cfRule type="expression" dxfId="133" priority="2" stopIfTrue="1">
      <formula>$C$41=1</formula>
    </cfRule>
  </conditionalFormatting>
  <conditionalFormatting sqref="G55 I55">
    <cfRule type="expression" dxfId="132" priority="3" stopIfTrue="1">
      <formula>$C$42=1</formula>
    </cfRule>
  </conditionalFormatting>
  <conditionalFormatting sqref="G58 I58">
    <cfRule type="expression" dxfId="131" priority="4" stopIfTrue="1">
      <formula>$C$43=1</formula>
    </cfRule>
  </conditionalFormatting>
  <conditionalFormatting sqref="G61 I61">
    <cfRule type="expression" dxfId="130" priority="5" stopIfTrue="1">
      <formula>$C$44=1</formula>
    </cfRule>
  </conditionalFormatting>
  <conditionalFormatting sqref="F49 H49">
    <cfRule type="expression" dxfId="129" priority="73" stopIfTrue="1">
      <formula>$C$40=1</formula>
    </cfRule>
    <cfRule type="cellIs" dxfId="128" priority="74" stopIfTrue="1" operator="notBetween">
      <formula>VLOOKUP($C40,$C$27:$K$36,7,FALSE)</formula>
      <formula>0</formula>
    </cfRule>
    <cfRule type="expression" dxfId="127" priority="75" stopIfTrue="1">
      <formula>VLOOKUP($C40,$C$27:$K$36,5,FALSE)&gt;0</formula>
    </cfRule>
  </conditionalFormatting>
  <conditionalFormatting sqref="F52 H52">
    <cfRule type="expression" dxfId="126" priority="79" stopIfTrue="1">
      <formula>$C$41=1</formula>
    </cfRule>
    <cfRule type="cellIs" dxfId="125" priority="80" stopIfTrue="1" operator="notBetween">
      <formula>VLOOKUP($C41,$C$27:$K$36,7,FALSE)</formula>
      <formula>0</formula>
    </cfRule>
    <cfRule type="expression" dxfId="124" priority="81" stopIfTrue="1">
      <formula>VLOOKUP($C41,$C$27:$K$36,5,FALSE)&gt;0</formula>
    </cfRule>
  </conditionalFormatting>
  <conditionalFormatting sqref="F55 H55">
    <cfRule type="expression" dxfId="123" priority="85" stopIfTrue="1">
      <formula>$C$42=1</formula>
    </cfRule>
    <cfRule type="cellIs" dxfId="122" priority="86" stopIfTrue="1" operator="notBetween">
      <formula>VLOOKUP($C42,$C$27:$K$36,7,FALSE)</formula>
      <formula>0</formula>
    </cfRule>
    <cfRule type="expression" dxfId="121" priority="87" stopIfTrue="1">
      <formula>VLOOKUP($C42,$C$27:$K$36,5,FALSE)&gt;0</formula>
    </cfRule>
  </conditionalFormatting>
  <conditionalFormatting sqref="F58 H58">
    <cfRule type="expression" dxfId="120" priority="91" stopIfTrue="1">
      <formula>$C$43=1</formula>
    </cfRule>
    <cfRule type="cellIs" dxfId="119" priority="92" stopIfTrue="1" operator="notBetween">
      <formula>VLOOKUP($C43,$C$27:$K$36,7,FALSE)</formula>
      <formula>0</formula>
    </cfRule>
    <cfRule type="expression" dxfId="118" priority="93" stopIfTrue="1">
      <formula>VLOOKUP($C43,$C$27:$K$36,5,FALSE)&gt;0</formula>
    </cfRule>
  </conditionalFormatting>
  <conditionalFormatting sqref="F61 H61">
    <cfRule type="expression" dxfId="117" priority="97" stopIfTrue="1">
      <formula>$C$44=1</formula>
    </cfRule>
    <cfRule type="cellIs" dxfId="116" priority="98" stopIfTrue="1" operator="notBetween">
      <formula>VLOOKUP($C44,$C$27:$K$36,7,FALSE)</formula>
      <formula>0</formula>
    </cfRule>
    <cfRule type="expression" dxfId="115" priority="99" stopIfTrue="1">
      <formula>VLOOKUP($C44,$C$27:$K$36,5,FALSE)&gt;0</formula>
    </cfRule>
  </conditionalFormatting>
  <pageMargins left="0.78740157480314965" right="0.78740157480314965" top="0.78740157480314965" bottom="0.78740157480314965" header="0.39370078740157483" footer="0.39370078740157483"/>
  <pageSetup paperSize="8" scale="72" orientation="portrait" r:id="rId3"/>
  <headerFooter alignWithMargins="0">
    <oddHeader>&amp;L&amp;G&amp;RFX7210 Cerberus Quantities Tool</oddHeader>
    <oddFooter>&amp;LBuilding Technologies
Fire Safety + Security Products&amp;R&amp;F
&amp;D</oddFooter>
  </headerFooter>
  <drawing r:id="rId4"/>
  <legacyDrawing r:id="rId5"/>
  <legacyDrawingHF r:id="rId6"/>
  <controls>
    <mc:AlternateContent xmlns:mc="http://schemas.openxmlformats.org/markup-compatibility/2006">
      <mc:Choice Requires="x14">
        <control shapeId="22537" r:id="rId7" name="Calculate_CC5">
          <controlPr defaultSize="0" autoLine="0" r:id="rId8">
            <anchor moveWithCells="1" sizeWithCells="1">
              <from>
                <xdr:col>9</xdr:col>
                <xdr:colOff>609600</xdr:colOff>
                <xdr:row>17</xdr:row>
                <xdr:rowOff>47625</xdr:rowOff>
              </from>
              <to>
                <xdr:col>10</xdr:col>
                <xdr:colOff>1057275</xdr:colOff>
                <xdr:row>20</xdr:row>
                <xdr:rowOff>142875</xdr:rowOff>
              </to>
            </anchor>
          </controlPr>
        </control>
      </mc:Choice>
      <mc:Fallback>
        <control shapeId="22537" r:id="rId7" name="Calculate_CC5"/>
      </mc:Fallback>
    </mc:AlternateContent>
    <mc:AlternateContent xmlns:mc="http://schemas.openxmlformats.org/markup-compatibility/2006">
      <mc:Choice Requires="x14">
        <control shapeId="22538" r:id="rId9" name="CC5HDLCSelection">
          <controlPr defaultSize="0" autoLine="0" r:id="rId10">
            <anchor moveWithCells="1" sizeWithCells="1">
              <from>
                <xdr:col>4</xdr:col>
                <xdr:colOff>190500</xdr:colOff>
                <xdr:row>88</xdr:row>
                <xdr:rowOff>114300</xdr:rowOff>
              </from>
              <to>
                <xdr:col>6</xdr:col>
                <xdr:colOff>600075</xdr:colOff>
                <xdr:row>89</xdr:row>
                <xdr:rowOff>238125</xdr:rowOff>
              </to>
            </anchor>
          </controlPr>
        </control>
      </mc:Choice>
      <mc:Fallback>
        <control shapeId="22538" r:id="rId9" name="CC5HDLCSelection"/>
      </mc:Fallback>
    </mc:AlternateContent>
    <mc:AlternateContent xmlns:mc="http://schemas.openxmlformats.org/markup-compatibility/2006">
      <mc:Choice Requires="x14">
        <control shapeId="22529" r:id="rId11" name="Drop Down 1">
          <controlPr defaultSize="0" autoLine="0" autoPict="0" macro="[0]!CC5_Slot1_Dropdown_ByChange">
            <anchor moveWithCells="1">
              <from>
                <xdr:col>1</xdr:col>
                <xdr:colOff>57150</xdr:colOff>
                <xdr:row>48</xdr:row>
                <xdr:rowOff>9525</xdr:rowOff>
              </from>
              <to>
                <xdr:col>1</xdr:col>
                <xdr:colOff>2733675</xdr:colOff>
                <xdr:row>48</xdr:row>
                <xdr:rowOff>304800</xdr:rowOff>
              </to>
            </anchor>
          </controlPr>
        </control>
      </mc:Choice>
    </mc:AlternateContent>
    <mc:AlternateContent xmlns:mc="http://schemas.openxmlformats.org/markup-compatibility/2006">
      <mc:Choice Requires="x14">
        <control shapeId="22530" r:id="rId12" name="Drop Down 2">
          <controlPr defaultSize="0" autoLine="0" autoPict="0" macro="[0]!CC5_Slot2_Dropdown_ByChange">
            <anchor moveWithCells="1">
              <from>
                <xdr:col>1</xdr:col>
                <xdr:colOff>57150</xdr:colOff>
                <xdr:row>51</xdr:row>
                <xdr:rowOff>9525</xdr:rowOff>
              </from>
              <to>
                <xdr:col>1</xdr:col>
                <xdr:colOff>2733675</xdr:colOff>
                <xdr:row>51</xdr:row>
                <xdr:rowOff>304800</xdr:rowOff>
              </to>
            </anchor>
          </controlPr>
        </control>
      </mc:Choice>
    </mc:AlternateContent>
    <mc:AlternateContent xmlns:mc="http://schemas.openxmlformats.org/markup-compatibility/2006">
      <mc:Choice Requires="x14">
        <control shapeId="22531" r:id="rId13" name="Drop Down 3">
          <controlPr defaultSize="0" autoLine="0" autoPict="0" macro="[0]!CC5_Slot3_Dropdown_ByChange">
            <anchor moveWithCells="1">
              <from>
                <xdr:col>1</xdr:col>
                <xdr:colOff>47625</xdr:colOff>
                <xdr:row>54</xdr:row>
                <xdr:rowOff>9525</xdr:rowOff>
              </from>
              <to>
                <xdr:col>1</xdr:col>
                <xdr:colOff>2714625</xdr:colOff>
                <xdr:row>54</xdr:row>
                <xdr:rowOff>304800</xdr:rowOff>
              </to>
            </anchor>
          </controlPr>
        </control>
      </mc:Choice>
    </mc:AlternateContent>
    <mc:AlternateContent xmlns:mc="http://schemas.openxmlformats.org/markup-compatibility/2006">
      <mc:Choice Requires="x14">
        <control shapeId="22532" r:id="rId14" name="Drop Down 4">
          <controlPr defaultSize="0" autoLine="0" autoPict="0" macro="[0]!CC5_Slot4_Dropdown_ByChange">
            <anchor moveWithCells="1">
              <from>
                <xdr:col>1</xdr:col>
                <xdr:colOff>47625</xdr:colOff>
                <xdr:row>57</xdr:row>
                <xdr:rowOff>9525</xdr:rowOff>
              </from>
              <to>
                <xdr:col>1</xdr:col>
                <xdr:colOff>2714625</xdr:colOff>
                <xdr:row>57</xdr:row>
                <xdr:rowOff>304800</xdr:rowOff>
              </to>
            </anchor>
          </controlPr>
        </control>
      </mc:Choice>
    </mc:AlternateContent>
    <mc:AlternateContent xmlns:mc="http://schemas.openxmlformats.org/markup-compatibility/2006">
      <mc:Choice Requires="x14">
        <control shapeId="22533" r:id="rId15" name="Drop Down 5">
          <controlPr defaultSize="0" autoLine="0" autoPict="0" macro="[0]!CC5_Slot5_Dropdown_ByChange">
            <anchor moveWithCells="1">
              <from>
                <xdr:col>1</xdr:col>
                <xdr:colOff>47625</xdr:colOff>
                <xdr:row>60</xdr:row>
                <xdr:rowOff>9525</xdr:rowOff>
              </from>
              <to>
                <xdr:col>1</xdr:col>
                <xdr:colOff>2714625</xdr:colOff>
                <xdr:row>60</xdr:row>
                <xdr:rowOff>304800</xdr:rowOff>
              </to>
            </anchor>
          </controlPr>
        </control>
      </mc:Choice>
    </mc:AlternateContent>
    <mc:AlternateContent xmlns:mc="http://schemas.openxmlformats.org/markup-compatibility/2006">
      <mc:Choice Requires="x14">
        <control shapeId="22535" r:id="rId16" name="Button 7">
          <controlPr defaultSize="0" print="0" autoFill="0" autoPict="0" macro="[0]!CC5ChangeSupply_ByClick">
            <anchor moveWithCells="1" sizeWithCells="1">
              <from>
                <xdr:col>9</xdr:col>
                <xdr:colOff>57150</xdr:colOff>
                <xdr:row>88</xdr:row>
                <xdr:rowOff>123825</xdr:rowOff>
              </from>
              <to>
                <xdr:col>10</xdr:col>
                <xdr:colOff>342900</xdr:colOff>
                <xdr:row>89</xdr:row>
                <xdr:rowOff>190500</xdr:rowOff>
              </to>
            </anchor>
          </controlPr>
        </control>
      </mc:Choice>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7">
    <tabColor rgb="FFFFFF00"/>
    <pageSetUpPr autoPageBreaks="0" fitToPage="1"/>
  </sheetPr>
  <dimension ref="A1:BX110"/>
  <sheetViews>
    <sheetView showRuler="0" zoomScale="75" zoomScaleNormal="70" zoomScaleSheetLayoutView="75" workbookViewId="0">
      <selection activeCell="F95" sqref="F95"/>
    </sheetView>
  </sheetViews>
  <sheetFormatPr defaultColWidth="9.140625" defaultRowHeight="12.75"/>
  <cols>
    <col min="1" max="1" width="2.7109375" style="143" customWidth="1"/>
    <col min="2" max="2" width="42.7109375" style="143" customWidth="1"/>
    <col min="3" max="3" width="15.7109375" style="143" customWidth="1"/>
    <col min="4" max="5" width="10.7109375" style="143" customWidth="1"/>
    <col min="6" max="6" width="12.7109375" style="143" customWidth="1"/>
    <col min="7" max="7" width="10.7109375" style="143" customWidth="1"/>
    <col min="8" max="8" width="12.7109375" style="143" customWidth="1"/>
    <col min="9" max="9" width="10.7109375" style="143" customWidth="1"/>
    <col min="10" max="11" width="24.7109375" style="143" customWidth="1"/>
    <col min="12" max="12" width="2.7109375" style="143" customWidth="1"/>
    <col min="13" max="14" width="11.42578125" style="143" hidden="1" customWidth="1"/>
    <col min="15" max="76" width="11.42578125" style="143" customWidth="1"/>
    <col min="77" max="16384" width="9.140625" style="143"/>
  </cols>
  <sheetData>
    <row r="1" spans="1:11" ht="18">
      <c r="A1" s="465"/>
      <c r="B1" s="465" t="s">
        <v>737</v>
      </c>
      <c r="C1" s="465"/>
      <c r="D1" s="465"/>
      <c r="E1" s="465"/>
    </row>
    <row r="3" spans="1:11">
      <c r="B3" s="466" t="s">
        <v>13</v>
      </c>
      <c r="C3" s="466"/>
      <c r="D3" s="466"/>
      <c r="E3" s="466"/>
    </row>
    <row r="4" spans="1:11">
      <c r="B4" s="214" t="s">
        <v>672</v>
      </c>
      <c r="C4" s="214"/>
    </row>
    <row r="5" spans="1:11">
      <c r="B5" s="216" t="s">
        <v>673</v>
      </c>
      <c r="C5" s="216"/>
      <c r="D5" s="467"/>
      <c r="E5" s="467"/>
    </row>
    <row r="6" spans="1:11">
      <c r="B6" s="216" t="s">
        <v>674</v>
      </c>
      <c r="C6" s="216"/>
      <c r="D6" s="467"/>
      <c r="E6" s="467"/>
    </row>
    <row r="7" spans="1:11">
      <c r="C7" s="216"/>
    </row>
    <row r="8" spans="1:11">
      <c r="B8" s="466" t="s">
        <v>15</v>
      </c>
      <c r="C8" s="466"/>
      <c r="D8" s="466"/>
      <c r="E8" s="466"/>
    </row>
    <row r="9" spans="1:11">
      <c r="B9" s="468" t="s">
        <v>738</v>
      </c>
      <c r="C9" s="469"/>
      <c r="D9" s="469"/>
      <c r="E9" s="469"/>
    </row>
    <row r="10" spans="1:11">
      <c r="B10" s="468" t="s">
        <v>739</v>
      </c>
      <c r="C10" s="471"/>
      <c r="D10" s="471"/>
      <c r="E10" s="471"/>
      <c r="J10" s="472"/>
      <c r="K10" s="472"/>
    </row>
    <row r="11" spans="1:11">
      <c r="B11" s="143" t="s">
        <v>677</v>
      </c>
      <c r="C11" s="473"/>
      <c r="D11" s="473"/>
      <c r="E11" s="473"/>
      <c r="J11" s="472"/>
      <c r="K11" s="472"/>
    </row>
    <row r="12" spans="1:11">
      <c r="B12" s="468" t="s">
        <v>678</v>
      </c>
    </row>
    <row r="13" spans="1:11">
      <c r="C13" s="466"/>
      <c r="D13" s="466"/>
      <c r="E13" s="466"/>
    </row>
    <row r="14" spans="1:11">
      <c r="B14" s="466" t="s">
        <v>41</v>
      </c>
      <c r="C14" s="467"/>
      <c r="D14" s="467"/>
      <c r="E14" s="467"/>
    </row>
    <row r="15" spans="1:11">
      <c r="B15" s="474" t="s">
        <v>740</v>
      </c>
    </row>
    <row r="17" spans="1:76">
      <c r="B17" s="788" t="s">
        <v>128</v>
      </c>
      <c r="C17" s="475" t="s">
        <v>129</v>
      </c>
    </row>
    <row r="18" spans="1:76">
      <c r="B18" s="789" t="s">
        <v>130</v>
      </c>
      <c r="C18" s="790" t="s">
        <v>131</v>
      </c>
    </row>
    <row r="19" spans="1:76">
      <c r="B19" s="791"/>
      <c r="C19" s="790"/>
    </row>
    <row r="20" spans="1:76">
      <c r="B20" s="792" t="s">
        <v>134</v>
      </c>
      <c r="C20" s="790" t="s">
        <v>135</v>
      </c>
    </row>
    <row r="21" spans="1:76">
      <c r="B21" s="793" t="s">
        <v>136</v>
      </c>
      <c r="C21" s="790" t="s">
        <v>137</v>
      </c>
    </row>
    <row r="22" spans="1:76" ht="13.5" thickBot="1">
      <c r="A22" s="476"/>
      <c r="B22" s="476"/>
      <c r="C22" s="476"/>
      <c r="D22" s="476"/>
      <c r="E22" s="476"/>
      <c r="F22" s="476"/>
      <c r="G22" s="476"/>
      <c r="H22" s="476"/>
      <c r="I22" s="476"/>
      <c r="J22" s="476"/>
      <c r="K22" s="476"/>
      <c r="L22" s="476"/>
    </row>
    <row r="23" spans="1:76" ht="16.5" thickBot="1">
      <c r="A23" s="1184" t="s">
        <v>741</v>
      </c>
      <c r="B23" s="1185"/>
      <c r="C23" s="1185"/>
      <c r="D23" s="1185"/>
      <c r="E23" s="1185"/>
      <c r="F23" s="1185"/>
      <c r="G23" s="1185"/>
      <c r="H23" s="1185"/>
      <c r="I23" s="1185"/>
      <c r="J23" s="1185"/>
      <c r="K23" s="1185"/>
      <c r="L23" s="1186"/>
    </row>
    <row r="24" spans="1:76" s="478" customFormat="1" hidden="1">
      <c r="A24" s="477"/>
      <c r="L24" s="479"/>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s="478" customFormat="1" hidden="1">
      <c r="A25" s="477"/>
      <c r="L25" s="479"/>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s="490" customFormat="1" hidden="1">
      <c r="A26" s="480"/>
      <c r="B26" s="481"/>
      <c r="C26" s="482" t="s">
        <v>680</v>
      </c>
      <c r="D26" s="483" t="s">
        <v>681</v>
      </c>
      <c r="E26" s="484" t="s">
        <v>682</v>
      </c>
      <c r="F26" s="485" t="s">
        <v>683</v>
      </c>
      <c r="G26" s="485" t="s">
        <v>684</v>
      </c>
      <c r="H26" s="486" t="s">
        <v>685</v>
      </c>
      <c r="I26" s="487" t="s">
        <v>686</v>
      </c>
      <c r="J26" s="483" t="s">
        <v>687</v>
      </c>
      <c r="K26" s="488"/>
      <c r="L26" s="489"/>
    </row>
    <row r="27" spans="1:76" s="490" customFormat="1" hidden="1">
      <c r="A27" s="480"/>
      <c r="B27" s="481"/>
      <c r="C27" s="496">
        <v>1</v>
      </c>
      <c r="D27" s="491" t="s">
        <v>688</v>
      </c>
      <c r="E27" s="626" t="s">
        <v>689</v>
      </c>
      <c r="F27" s="627">
        <v>0</v>
      </c>
      <c r="G27" s="628">
        <v>0</v>
      </c>
      <c r="H27" s="628">
        <v>1</v>
      </c>
      <c r="I27" s="629">
        <v>0</v>
      </c>
      <c r="J27" s="492" t="s">
        <v>614</v>
      </c>
      <c r="K27" s="493"/>
      <c r="L27" s="489"/>
    </row>
    <row r="28" spans="1:76" s="490" customFormat="1" hidden="1">
      <c r="A28" s="480"/>
      <c r="B28" s="481"/>
      <c r="C28" s="496">
        <v>2</v>
      </c>
      <c r="D28" s="630" t="s">
        <v>690</v>
      </c>
      <c r="E28" s="494" t="s">
        <v>212</v>
      </c>
      <c r="F28" s="627">
        <v>2.3E-2</v>
      </c>
      <c r="G28" s="628">
        <v>0</v>
      </c>
      <c r="H28" s="628">
        <v>1</v>
      </c>
      <c r="I28" s="629">
        <v>1.5</v>
      </c>
      <c r="J28" s="630" t="s">
        <v>691</v>
      </c>
      <c r="K28" s="495"/>
      <c r="L28" s="489"/>
    </row>
    <row r="29" spans="1:76" s="490" customFormat="1" hidden="1">
      <c r="A29" s="480"/>
      <c r="B29" s="481"/>
      <c r="C29" s="496">
        <v>3</v>
      </c>
      <c r="D29" s="630" t="s">
        <v>692</v>
      </c>
      <c r="E29" s="494" t="s">
        <v>212</v>
      </c>
      <c r="F29" s="627">
        <v>2.3E-2</v>
      </c>
      <c r="G29" s="628">
        <v>0</v>
      </c>
      <c r="H29" s="628">
        <v>1</v>
      </c>
      <c r="I29" s="629">
        <v>2.5</v>
      </c>
      <c r="J29" s="630" t="s">
        <v>691</v>
      </c>
      <c r="K29" s="495"/>
      <c r="L29" s="489"/>
    </row>
    <row r="30" spans="1:76" s="490" customFormat="1" hidden="1">
      <c r="A30" s="480"/>
      <c r="B30" s="481"/>
      <c r="C30" s="496">
        <v>4</v>
      </c>
      <c r="D30" s="491" t="s">
        <v>693</v>
      </c>
      <c r="E30" s="494" t="s">
        <v>212</v>
      </c>
      <c r="F30" s="627">
        <v>2.3E-2</v>
      </c>
      <c r="G30" s="628">
        <v>0</v>
      </c>
      <c r="H30" s="628">
        <v>1</v>
      </c>
      <c r="I30" s="629">
        <v>1.5</v>
      </c>
      <c r="J30" s="491" t="s">
        <v>694</v>
      </c>
      <c r="K30" s="495"/>
      <c r="L30" s="489"/>
    </row>
    <row r="31" spans="1:76" s="490" customFormat="1" hidden="1">
      <c r="A31" s="480"/>
      <c r="B31" s="481"/>
      <c r="C31" s="496">
        <v>5</v>
      </c>
      <c r="D31" s="491" t="s">
        <v>695</v>
      </c>
      <c r="E31" s="494" t="s">
        <v>212</v>
      </c>
      <c r="F31" s="627">
        <v>2.3E-2</v>
      </c>
      <c r="G31" s="628">
        <v>0</v>
      </c>
      <c r="H31" s="628">
        <v>1</v>
      </c>
      <c r="I31" s="629">
        <v>1.5</v>
      </c>
      <c r="J31" s="491" t="s">
        <v>696</v>
      </c>
      <c r="K31" s="495"/>
      <c r="L31" s="489"/>
    </row>
    <row r="32" spans="1:76" s="490" customFormat="1" hidden="1">
      <c r="A32" s="480"/>
      <c r="B32" s="481"/>
      <c r="C32" s="496">
        <v>6</v>
      </c>
      <c r="D32" s="638" t="s">
        <v>697</v>
      </c>
      <c r="E32" s="494" t="s">
        <v>212</v>
      </c>
      <c r="F32" s="627">
        <v>2.3E-2</v>
      </c>
      <c r="G32" s="628">
        <v>0</v>
      </c>
      <c r="H32" s="628">
        <v>1</v>
      </c>
      <c r="I32" s="629">
        <v>1.5</v>
      </c>
      <c r="J32" s="630" t="s">
        <v>698</v>
      </c>
      <c r="K32" s="495"/>
      <c r="L32" s="489"/>
    </row>
    <row r="33" spans="1:12" s="490" customFormat="1" hidden="1">
      <c r="A33" s="480"/>
      <c r="B33" s="481"/>
      <c r="C33" s="496">
        <v>7</v>
      </c>
      <c r="D33" s="630" t="s">
        <v>699</v>
      </c>
      <c r="E33" s="494" t="s">
        <v>212</v>
      </c>
      <c r="F33" s="627">
        <v>2.3E-2</v>
      </c>
      <c r="G33" s="628">
        <v>0</v>
      </c>
      <c r="H33" s="628">
        <v>1</v>
      </c>
      <c r="I33" s="629">
        <v>1.5</v>
      </c>
      <c r="J33" s="491" t="s">
        <v>700</v>
      </c>
      <c r="K33" s="495"/>
      <c r="L33" s="489"/>
    </row>
    <row r="34" spans="1:12" s="490" customFormat="1" hidden="1">
      <c r="A34" s="480"/>
      <c r="B34" s="481"/>
      <c r="C34" s="496">
        <v>8</v>
      </c>
      <c r="D34" s="491" t="s">
        <v>701</v>
      </c>
      <c r="E34" s="631" t="s">
        <v>702</v>
      </c>
      <c r="F34" s="627">
        <v>2.3E-2</v>
      </c>
      <c r="G34" s="627">
        <v>7.0000000000000007E-2</v>
      </c>
      <c r="H34" s="627">
        <f>(27.2/24)/0.95</f>
        <v>1.1929824561403508</v>
      </c>
      <c r="I34" s="629">
        <v>7</v>
      </c>
      <c r="J34" s="491" t="s">
        <v>703</v>
      </c>
      <c r="K34" s="495"/>
      <c r="L34" s="489"/>
    </row>
    <row r="35" spans="1:12" s="490" customFormat="1" hidden="1">
      <c r="A35" s="480"/>
      <c r="B35" s="481"/>
      <c r="C35" s="496">
        <v>9</v>
      </c>
      <c r="D35" s="491" t="s">
        <v>704</v>
      </c>
      <c r="E35" s="631" t="s">
        <v>705</v>
      </c>
      <c r="F35" s="627">
        <v>2.3E-2</v>
      </c>
      <c r="G35" s="627">
        <v>1.2999999999999999E-2</v>
      </c>
      <c r="H35" s="628">
        <v>1</v>
      </c>
      <c r="I35" s="629">
        <v>1.5</v>
      </c>
      <c r="J35" s="491" t="s">
        <v>706</v>
      </c>
      <c r="K35" s="495"/>
      <c r="L35" s="489"/>
    </row>
    <row r="36" spans="1:12" s="490" customFormat="1" hidden="1">
      <c r="A36" s="480"/>
      <c r="B36" s="481"/>
      <c r="C36" s="496">
        <v>10</v>
      </c>
      <c r="D36" s="491" t="s">
        <v>707</v>
      </c>
      <c r="E36" s="494" t="s">
        <v>708</v>
      </c>
      <c r="F36" s="627">
        <v>2.3E-2</v>
      </c>
      <c r="G36" s="627">
        <v>5.5E-2</v>
      </c>
      <c r="H36" s="627">
        <f>(27.2/24)/0.95</f>
        <v>1.1929824561403508</v>
      </c>
      <c r="I36" s="629">
        <v>8</v>
      </c>
      <c r="J36" s="491" t="s">
        <v>709</v>
      </c>
      <c r="K36" s="495"/>
      <c r="L36" s="489"/>
    </row>
    <row r="37" spans="1:12" s="490" customFormat="1" hidden="1">
      <c r="A37" s="480"/>
      <c r="B37" s="481"/>
      <c r="C37" s="145"/>
      <c r="D37" s="495"/>
      <c r="E37" s="145"/>
      <c r="F37" s="497"/>
      <c r="G37" s="495"/>
      <c r="H37" s="497"/>
      <c r="I37" s="497"/>
      <c r="J37" s="495"/>
      <c r="K37" s="495"/>
      <c r="L37" s="489"/>
    </row>
    <row r="38" spans="1:12" s="490" customFormat="1" hidden="1">
      <c r="A38" s="480"/>
      <c r="B38" s="481"/>
      <c r="C38" s="145"/>
      <c r="D38" s="498"/>
      <c r="E38" s="498"/>
      <c r="F38" s="498"/>
      <c r="G38" s="498"/>
      <c r="H38" s="498"/>
      <c r="I38" s="498"/>
      <c r="J38" s="498"/>
      <c r="K38" s="498"/>
      <c r="L38" s="489"/>
    </row>
    <row r="39" spans="1:12" s="490" customFormat="1" hidden="1">
      <c r="A39" s="480"/>
      <c r="B39" s="481"/>
      <c r="C39" s="481"/>
      <c r="D39" s="499" t="s">
        <v>742</v>
      </c>
      <c r="E39" s="488"/>
      <c r="F39" s="500" t="s">
        <v>682</v>
      </c>
      <c r="G39" s="499"/>
      <c r="H39" s="142" t="s">
        <v>743</v>
      </c>
      <c r="I39" s="501" t="s">
        <v>686</v>
      </c>
      <c r="J39" s="499" t="s">
        <v>687</v>
      </c>
      <c r="K39" s="145"/>
      <c r="L39" s="489"/>
    </row>
    <row r="40" spans="1:12" s="490" customFormat="1" hidden="1">
      <c r="A40" s="480"/>
      <c r="B40" s="481"/>
      <c r="C40" s="145">
        <v>1</v>
      </c>
      <c r="D40" s="495" t="s">
        <v>688</v>
      </c>
      <c r="E40" s="145"/>
      <c r="F40" s="502" t="s">
        <v>689</v>
      </c>
      <c r="G40" s="495"/>
      <c r="H40" s="503">
        <v>0</v>
      </c>
      <c r="I40" s="497">
        <v>0</v>
      </c>
      <c r="J40" s="493" t="s">
        <v>614</v>
      </c>
      <c r="K40" s="145"/>
      <c r="L40" s="489"/>
    </row>
    <row r="41" spans="1:12" s="490" customFormat="1" hidden="1">
      <c r="A41" s="480"/>
      <c r="B41" s="481"/>
      <c r="C41" s="145">
        <v>2</v>
      </c>
      <c r="D41" s="495" t="s">
        <v>744</v>
      </c>
      <c r="E41" s="145"/>
      <c r="F41" s="565" t="s">
        <v>745</v>
      </c>
      <c r="G41" s="495"/>
      <c r="H41" s="503">
        <v>0.18</v>
      </c>
      <c r="I41" s="497">
        <v>0.18</v>
      </c>
      <c r="J41" s="504" t="s">
        <v>614</v>
      </c>
      <c r="K41" s="145"/>
      <c r="L41" s="489"/>
    </row>
    <row r="42" spans="1:12" s="490" customFormat="1" hidden="1">
      <c r="A42" s="480"/>
      <c r="B42" s="481"/>
      <c r="C42" s="498"/>
      <c r="D42" s="498"/>
      <c r="E42" s="498"/>
      <c r="F42" s="498"/>
      <c r="G42" s="498"/>
      <c r="H42" s="498"/>
      <c r="I42" s="498"/>
      <c r="J42" s="498"/>
      <c r="K42" s="145"/>
      <c r="L42" s="489"/>
    </row>
    <row r="43" spans="1:12" s="490" customFormat="1" hidden="1">
      <c r="A43" s="480"/>
      <c r="B43" s="481"/>
      <c r="C43" s="481"/>
      <c r="D43" s="499" t="s">
        <v>746</v>
      </c>
      <c r="E43" s="488"/>
      <c r="F43" s="500" t="s">
        <v>682</v>
      </c>
      <c r="G43" s="499"/>
      <c r="H43" s="142" t="s">
        <v>743</v>
      </c>
      <c r="I43" s="501" t="s">
        <v>686</v>
      </c>
      <c r="J43" s="499" t="s">
        <v>687</v>
      </c>
      <c r="K43" s="145"/>
      <c r="L43" s="489"/>
    </row>
    <row r="44" spans="1:12" s="490" customFormat="1" hidden="1">
      <c r="A44" s="480"/>
      <c r="B44" s="481"/>
      <c r="C44" s="145">
        <v>1</v>
      </c>
      <c r="D44" s="495" t="s">
        <v>747</v>
      </c>
      <c r="E44" s="145"/>
      <c r="F44" s="565" t="s">
        <v>745</v>
      </c>
      <c r="G44" s="495"/>
      <c r="H44" s="503">
        <v>0.11</v>
      </c>
      <c r="I44" s="497">
        <v>0.11</v>
      </c>
      <c r="J44" s="493" t="s">
        <v>614</v>
      </c>
      <c r="K44" s="145"/>
      <c r="L44" s="489"/>
    </row>
    <row r="45" spans="1:12" s="490" customFormat="1" hidden="1">
      <c r="A45" s="480"/>
      <c r="B45" s="481"/>
      <c r="C45" s="145">
        <v>2</v>
      </c>
      <c r="D45" s="495" t="s">
        <v>748</v>
      </c>
      <c r="E45" s="145"/>
      <c r="F45" s="502" t="s">
        <v>614</v>
      </c>
      <c r="G45" s="495"/>
      <c r="H45" s="503">
        <v>0.09</v>
      </c>
      <c r="I45" s="497">
        <v>0.09</v>
      </c>
      <c r="J45" s="504" t="s">
        <v>614</v>
      </c>
      <c r="K45" s="145"/>
      <c r="L45" s="489"/>
    </row>
    <row r="46" spans="1:12" s="490" customFormat="1" hidden="1">
      <c r="A46" s="480"/>
      <c r="B46" s="481"/>
      <c r="C46" s="481"/>
      <c r="D46" s="481"/>
      <c r="E46" s="498"/>
      <c r="F46" s="505"/>
      <c r="G46" s="488"/>
      <c r="H46" s="495"/>
      <c r="I46" s="145"/>
      <c r="J46" s="145"/>
      <c r="K46" s="145"/>
      <c r="L46" s="489"/>
    </row>
    <row r="47" spans="1:12" s="490" customFormat="1" hidden="1">
      <c r="A47" s="480"/>
      <c r="B47" s="794" t="s">
        <v>710</v>
      </c>
      <c r="C47" s="140">
        <v>20</v>
      </c>
      <c r="D47" s="498" t="s">
        <v>749</v>
      </c>
      <c r="E47" s="498"/>
      <c r="F47" s="499" t="s">
        <v>711</v>
      </c>
      <c r="G47" s="145"/>
      <c r="H47" s="495"/>
      <c r="I47" s="145"/>
      <c r="J47" s="145"/>
      <c r="K47" s="145"/>
      <c r="L47" s="489"/>
    </row>
    <row r="48" spans="1:12" s="490" customFormat="1" hidden="1">
      <c r="A48" s="480"/>
      <c r="B48" s="794" t="s">
        <v>712</v>
      </c>
      <c r="C48" s="140">
        <v>1</v>
      </c>
      <c r="D48" s="498"/>
      <c r="E48" s="498"/>
      <c r="F48" s="495" t="s">
        <v>750</v>
      </c>
      <c r="G48" s="145"/>
      <c r="H48" s="498"/>
      <c r="I48" s="145"/>
      <c r="J48" s="145"/>
      <c r="K48" s="145"/>
      <c r="L48" s="489"/>
    </row>
    <row r="49" spans="1:14" s="490" customFormat="1" hidden="1">
      <c r="A49" s="480"/>
      <c r="B49" s="794" t="s">
        <v>730</v>
      </c>
      <c r="C49" s="140">
        <v>20</v>
      </c>
      <c r="D49" s="498" t="s">
        <v>749</v>
      </c>
      <c r="E49" s="498"/>
      <c r="F49" s="505"/>
      <c r="G49" s="145"/>
      <c r="H49" s="498"/>
      <c r="I49" s="145"/>
      <c r="J49" s="145"/>
      <c r="K49" s="145"/>
      <c r="L49" s="489"/>
    </row>
    <row r="50" spans="1:14" s="490" customFormat="1" hidden="1">
      <c r="A50" s="480"/>
      <c r="B50" s="794" t="s">
        <v>731</v>
      </c>
      <c r="C50" s="140">
        <v>1</v>
      </c>
      <c r="D50" s="498"/>
      <c r="E50" s="498"/>
      <c r="F50" s="505"/>
      <c r="G50" s="145"/>
      <c r="H50" s="495"/>
      <c r="I50" s="145"/>
      <c r="J50" s="145"/>
      <c r="K50" s="145"/>
      <c r="L50" s="489"/>
    </row>
    <row r="51" spans="1:14" s="490" customFormat="1" hidden="1">
      <c r="A51" s="480"/>
      <c r="B51" s="794" t="s">
        <v>732</v>
      </c>
      <c r="C51" s="140">
        <v>1</v>
      </c>
      <c r="D51" s="498"/>
      <c r="E51" s="498"/>
      <c r="F51" s="505"/>
      <c r="G51" s="145"/>
      <c r="H51" s="495"/>
      <c r="I51" s="145"/>
      <c r="J51" s="145"/>
      <c r="K51" s="145"/>
      <c r="L51" s="489"/>
    </row>
    <row r="52" spans="1:14" s="490" customFormat="1" hidden="1">
      <c r="A52" s="480"/>
      <c r="B52" s="794"/>
      <c r="C52" s="145"/>
      <c r="D52" s="498"/>
      <c r="E52" s="498"/>
      <c r="F52" s="505"/>
      <c r="G52" s="145"/>
      <c r="H52" s="495"/>
      <c r="I52" s="145"/>
      <c r="J52" s="145"/>
      <c r="K52" s="145"/>
      <c r="L52" s="489"/>
    </row>
    <row r="53" spans="1:14" s="490" customFormat="1" hidden="1">
      <c r="A53" s="480"/>
      <c r="B53" s="481"/>
      <c r="C53" s="481"/>
      <c r="D53" s="481"/>
      <c r="E53" s="145"/>
      <c r="F53" s="506"/>
      <c r="G53" s="495"/>
      <c r="H53" s="495"/>
      <c r="I53" s="145"/>
      <c r="J53" s="145"/>
      <c r="K53" s="145"/>
      <c r="L53" s="489"/>
    </row>
    <row r="54" spans="1:14" ht="13.5" thickBot="1">
      <c r="A54" s="507"/>
      <c r="L54" s="508"/>
    </row>
    <row r="55" spans="1:14" s="511" customFormat="1" ht="16.5" customHeight="1" thickBot="1">
      <c r="A55" s="509"/>
      <c r="B55" s="1187" t="s">
        <v>710</v>
      </c>
      <c r="C55" s="1188"/>
      <c r="D55" s="1188"/>
      <c r="E55" s="1189"/>
      <c r="F55" s="1190" t="s">
        <v>207</v>
      </c>
      <c r="G55" s="1190"/>
      <c r="H55" s="1190" t="s">
        <v>208</v>
      </c>
      <c r="I55" s="1190"/>
      <c r="J55" s="1191" t="s">
        <v>209</v>
      </c>
      <c r="K55" s="1192"/>
      <c r="L55" s="510"/>
      <c r="N55" s="511" t="s">
        <v>715</v>
      </c>
    </row>
    <row r="56" spans="1:14" s="518" customFormat="1" ht="26.25" customHeight="1" thickBot="1">
      <c r="A56" s="512"/>
      <c r="B56" s="795" t="s">
        <v>751</v>
      </c>
      <c r="C56" s="1193" t="s">
        <v>745</v>
      </c>
      <c r="D56" s="1193"/>
      <c r="E56" s="1194"/>
      <c r="F56" s="513">
        <v>0.18</v>
      </c>
      <c r="G56" s="514" t="s">
        <v>213</v>
      </c>
      <c r="H56" s="515">
        <v>0.18</v>
      </c>
      <c r="I56" s="516" t="s">
        <v>213</v>
      </c>
      <c r="J56" s="1200" t="s">
        <v>614</v>
      </c>
      <c r="K56" s="1196"/>
      <c r="L56" s="517"/>
    </row>
    <row r="57" spans="1:14" ht="13.5" thickBot="1">
      <c r="A57" s="507"/>
      <c r="L57" s="508"/>
    </row>
    <row r="58" spans="1:14" s="511" customFormat="1" ht="16.5" customHeight="1" thickBot="1">
      <c r="A58" s="509"/>
      <c r="B58" s="1187" t="s">
        <v>712</v>
      </c>
      <c r="C58" s="1188"/>
      <c r="D58" s="1188"/>
      <c r="E58" s="1189"/>
      <c r="F58" s="1190" t="s">
        <v>207</v>
      </c>
      <c r="G58" s="1190"/>
      <c r="H58" s="1190" t="s">
        <v>208</v>
      </c>
      <c r="I58" s="1190"/>
      <c r="J58" s="1191" t="s">
        <v>209</v>
      </c>
      <c r="K58" s="1192"/>
      <c r="L58" s="510"/>
    </row>
    <row r="59" spans="1:14" s="518" customFormat="1" ht="26.25" customHeight="1" thickBot="1">
      <c r="A59" s="512"/>
      <c r="B59" s="519"/>
      <c r="C59" s="1193" t="str">
        <f>VLOOKUP($C$48,$C$40:$J$41,4,TRUE)</f>
        <v xml:space="preserve"> </v>
      </c>
      <c r="D59" s="1193"/>
      <c r="E59" s="1194"/>
      <c r="F59" s="515">
        <f>VLOOKUP($C$48,$C$40:$J$41,6,TRUE)</f>
        <v>0</v>
      </c>
      <c r="G59" s="516" t="s">
        <v>213</v>
      </c>
      <c r="H59" s="515">
        <f>VLOOKUP($C$48,$C$40:$J$41,7,TRUE)</f>
        <v>0</v>
      </c>
      <c r="I59" s="516" t="s">
        <v>213</v>
      </c>
      <c r="J59" s="1195" t="str">
        <f>VLOOKUP($C$48,$C$40:$J$41,8,TRUE)</f>
        <v/>
      </c>
      <c r="K59" s="1196"/>
      <c r="L59" s="517"/>
    </row>
    <row r="60" spans="1:14" ht="13.5" thickBot="1">
      <c r="A60" s="507"/>
      <c r="L60" s="508"/>
    </row>
    <row r="61" spans="1:14" s="511" customFormat="1" ht="16.5" customHeight="1" thickBot="1">
      <c r="A61" s="509"/>
      <c r="B61" s="1187" t="s">
        <v>730</v>
      </c>
      <c r="C61" s="1188"/>
      <c r="D61" s="1188"/>
      <c r="E61" s="1189"/>
      <c r="F61" s="1190" t="s">
        <v>207</v>
      </c>
      <c r="G61" s="1190"/>
      <c r="H61" s="1190" t="s">
        <v>208</v>
      </c>
      <c r="I61" s="1190"/>
      <c r="J61" s="1191" t="s">
        <v>209</v>
      </c>
      <c r="K61" s="1192"/>
      <c r="L61" s="510"/>
    </row>
    <row r="62" spans="1:14" s="518" customFormat="1" ht="26.25" customHeight="1" thickBot="1">
      <c r="A62" s="512"/>
      <c r="B62" s="520" t="s">
        <v>752</v>
      </c>
      <c r="C62" s="1193" t="str">
        <f>VLOOKUP($C48,$C$44:$K$45,4,FALSE)</f>
        <v>Including SAFEDLINK</v>
      </c>
      <c r="D62" s="1193"/>
      <c r="E62" s="1194"/>
      <c r="F62" s="513">
        <f>VLOOKUP($C48,$C$44:$K$45,6,FALSE)</f>
        <v>0.11</v>
      </c>
      <c r="G62" s="514" t="s">
        <v>213</v>
      </c>
      <c r="H62" s="515">
        <f>VLOOKUP($C48,$C$44:$K$45,7,FALSE)</f>
        <v>0.11</v>
      </c>
      <c r="I62" s="516" t="s">
        <v>213</v>
      </c>
      <c r="J62" s="1200" t="s">
        <v>614</v>
      </c>
      <c r="K62" s="1196"/>
      <c r="L62" s="517"/>
    </row>
    <row r="63" spans="1:14" ht="13.5" thickBot="1">
      <c r="A63" s="507"/>
      <c r="L63" s="508"/>
    </row>
    <row r="64" spans="1:14" s="511" customFormat="1" ht="16.5" customHeight="1" thickBot="1">
      <c r="A64" s="509"/>
      <c r="B64" s="1187" t="s">
        <v>731</v>
      </c>
      <c r="C64" s="1188"/>
      <c r="D64" s="1188"/>
      <c r="E64" s="1189"/>
      <c r="F64" s="1190" t="s">
        <v>207</v>
      </c>
      <c r="G64" s="1190"/>
      <c r="H64" s="1190" t="s">
        <v>208</v>
      </c>
      <c r="I64" s="1190"/>
      <c r="J64" s="1191" t="s">
        <v>209</v>
      </c>
      <c r="K64" s="1192"/>
      <c r="L64" s="510"/>
    </row>
    <row r="65" spans="1:76" s="518" customFormat="1" ht="26.25" customHeight="1" thickBot="1">
      <c r="A65" s="512"/>
      <c r="B65" s="795"/>
      <c r="C65" s="1193" t="str">
        <f>VLOOKUP($C$50,$C$27:$J$35,3,TRUE)</f>
        <v xml:space="preserve"> </v>
      </c>
      <c r="D65" s="1193"/>
      <c r="E65" s="1194"/>
      <c r="F65" s="521">
        <v>0</v>
      </c>
      <c r="G65" s="514" t="s">
        <v>213</v>
      </c>
      <c r="H65" s="522">
        <v>0</v>
      </c>
      <c r="I65" s="516" t="s">
        <v>213</v>
      </c>
      <c r="J65" s="1195" t="str">
        <f>VLOOKUP($C$50,$C$27:$J$35,8,TRUE)</f>
        <v/>
      </c>
      <c r="K65" s="1196"/>
      <c r="L65" s="517"/>
      <c r="N65" s="518" t="b">
        <f>IF(OR($F$65&gt;VLOOKUP($C$50,$C$27:$K$36,7,FALSE),$F$65&lt;0,$H$65&gt;VLOOKUP($C$50,$C$27:$K$36,7,FALSE),$H$65&lt;0),FALSE,TRUE)</f>
        <v>1</v>
      </c>
    </row>
    <row r="66" spans="1:76" ht="13.5" thickBot="1">
      <c r="A66" s="507"/>
      <c r="L66" s="508"/>
    </row>
    <row r="67" spans="1:76" s="511" customFormat="1" ht="16.5" customHeight="1" thickBot="1">
      <c r="A67" s="509"/>
      <c r="B67" s="1187" t="s">
        <v>732</v>
      </c>
      <c r="C67" s="1188"/>
      <c r="D67" s="1188"/>
      <c r="E67" s="1189"/>
      <c r="F67" s="1190" t="s">
        <v>207</v>
      </c>
      <c r="G67" s="1190"/>
      <c r="H67" s="1190" t="s">
        <v>208</v>
      </c>
      <c r="I67" s="1190"/>
      <c r="J67" s="1191" t="s">
        <v>209</v>
      </c>
      <c r="K67" s="1192"/>
      <c r="L67" s="510"/>
    </row>
    <row r="68" spans="1:76" s="518" customFormat="1" ht="26.25" customHeight="1" thickBot="1">
      <c r="A68" s="512"/>
      <c r="B68" s="795"/>
      <c r="C68" s="1193" t="str">
        <f>VLOOKUP($C$51,$C$27:$J$38,3,TRUE)</f>
        <v xml:space="preserve"> </v>
      </c>
      <c r="D68" s="1193"/>
      <c r="E68" s="1194"/>
      <c r="F68" s="521">
        <v>0</v>
      </c>
      <c r="G68" s="514" t="s">
        <v>213</v>
      </c>
      <c r="H68" s="522">
        <v>0</v>
      </c>
      <c r="I68" s="516" t="s">
        <v>213</v>
      </c>
      <c r="J68" s="1195" t="str">
        <f>VLOOKUP($C$51,$C$27:$J$35,8,TRUE)</f>
        <v/>
      </c>
      <c r="K68" s="1196"/>
      <c r="L68" s="517"/>
      <c r="N68" s="518" t="b">
        <f>IF(OR($F$68&gt;VLOOKUP($C$51,$C$27:$K$36,7,FALSE),$F$68&lt;0,$H$68&gt;VLOOKUP($C$51,$C$27:$K$36,7,FALSE),$H$68&lt;0),FALSE,TRUE)</f>
        <v>1</v>
      </c>
    </row>
    <row r="69" spans="1:76" s="478" customFormat="1" hidden="1">
      <c r="A69" s="477"/>
      <c r="L69" s="479"/>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row>
    <row r="70" spans="1:76" hidden="1">
      <c r="A70" s="477"/>
      <c r="B70" s="478"/>
      <c r="C70" s="523"/>
      <c r="D70" s="142" t="s">
        <v>684</v>
      </c>
      <c r="E70" s="524" t="s">
        <v>716</v>
      </c>
      <c r="F70" s="142" t="s">
        <v>717</v>
      </c>
      <c r="G70" s="142" t="s">
        <v>718</v>
      </c>
      <c r="H70" s="142" t="s">
        <v>719</v>
      </c>
      <c r="I70" s="142" t="s">
        <v>720</v>
      </c>
      <c r="J70" s="525" t="s">
        <v>718</v>
      </c>
      <c r="K70" s="525" t="s">
        <v>719</v>
      </c>
      <c r="L70" s="526"/>
      <c r="M70" s="527"/>
    </row>
    <row r="71" spans="1:76" hidden="1">
      <c r="A71" s="477"/>
      <c r="B71" s="796"/>
      <c r="C71" s="797"/>
      <c r="D71" s="800"/>
      <c r="E71" s="800"/>
      <c r="F71" s="797"/>
      <c r="G71" s="799"/>
      <c r="H71" s="799"/>
      <c r="I71" s="797"/>
      <c r="J71" s="799"/>
      <c r="K71" s="799"/>
      <c r="L71" s="479"/>
    </row>
    <row r="72" spans="1:76" hidden="1">
      <c r="A72" s="477"/>
      <c r="B72" s="796"/>
      <c r="C72" s="797"/>
      <c r="D72" s="800"/>
      <c r="E72" s="800"/>
      <c r="F72" s="797"/>
      <c r="G72" s="799"/>
      <c r="H72" s="799"/>
      <c r="I72" s="797"/>
      <c r="J72" s="799"/>
      <c r="K72" s="799"/>
      <c r="L72" s="479"/>
    </row>
    <row r="73" spans="1:76" hidden="1">
      <c r="A73" s="477"/>
      <c r="B73" s="796"/>
      <c r="C73" s="797"/>
      <c r="D73" s="800"/>
      <c r="E73" s="800"/>
      <c r="F73" s="797"/>
      <c r="G73" s="799"/>
      <c r="H73" s="799"/>
      <c r="I73" s="797"/>
      <c r="J73" s="799"/>
      <c r="K73" s="799"/>
      <c r="L73" s="479"/>
    </row>
    <row r="74" spans="1:76" hidden="1">
      <c r="A74" s="477"/>
      <c r="B74" s="796"/>
      <c r="C74" s="797"/>
      <c r="D74" s="800"/>
      <c r="E74" s="800"/>
      <c r="F74" s="797"/>
      <c r="G74" s="799"/>
      <c r="H74" s="799"/>
      <c r="I74" s="797"/>
      <c r="J74" s="799"/>
      <c r="K74" s="799"/>
      <c r="L74" s="479"/>
    </row>
    <row r="75" spans="1:76" hidden="1">
      <c r="A75" s="477"/>
      <c r="B75" s="796"/>
      <c r="C75" s="797"/>
      <c r="D75" s="800"/>
      <c r="E75" s="800"/>
      <c r="F75" s="797"/>
      <c r="G75" s="799"/>
      <c r="H75" s="799"/>
      <c r="I75" s="797"/>
      <c r="J75" s="799"/>
      <c r="K75" s="799"/>
      <c r="L75" s="479"/>
    </row>
    <row r="76" spans="1:76" hidden="1">
      <c r="A76" s="477"/>
      <c r="B76" s="815" t="s">
        <v>733</v>
      </c>
      <c r="C76" s="816"/>
      <c r="D76" s="817"/>
      <c r="E76" s="817"/>
      <c r="F76" s="816"/>
      <c r="G76" s="818"/>
      <c r="H76" s="818"/>
      <c r="I76" s="816">
        <f>SUM(I81:I82)</f>
        <v>0</v>
      </c>
      <c r="J76" s="799"/>
      <c r="K76" s="799"/>
      <c r="L76" s="479"/>
    </row>
    <row r="77" spans="1:76" hidden="1">
      <c r="A77" s="477"/>
      <c r="B77" s="796"/>
      <c r="C77" s="797"/>
      <c r="D77" s="800"/>
      <c r="E77" s="800"/>
      <c r="F77" s="797"/>
      <c r="G77" s="799"/>
      <c r="H77" s="799"/>
      <c r="I77" s="797"/>
      <c r="J77" s="799"/>
      <c r="K77" s="799"/>
      <c r="L77" s="479"/>
    </row>
    <row r="78" spans="1:76" hidden="1">
      <c r="A78" s="477"/>
      <c r="B78" s="796" t="s">
        <v>753</v>
      </c>
      <c r="C78" s="801"/>
      <c r="D78" s="802">
        <f>F56</f>
        <v>0.18</v>
      </c>
      <c r="E78" s="800">
        <f>D78</f>
        <v>0.18</v>
      </c>
      <c r="F78" s="797">
        <v>24</v>
      </c>
      <c r="G78" s="799">
        <f>(C78+D78)*F78</f>
        <v>4.32</v>
      </c>
      <c r="H78" s="799">
        <f>(C78+E78)*F78</f>
        <v>4.32</v>
      </c>
      <c r="I78" s="797">
        <f>IF(C47&gt;=2,1,0)</f>
        <v>1</v>
      </c>
      <c r="J78" s="799">
        <f>G78*I78</f>
        <v>4.32</v>
      </c>
      <c r="K78" s="799">
        <f>H78*I78</f>
        <v>4.32</v>
      </c>
      <c r="L78" s="479"/>
    </row>
    <row r="79" spans="1:76" hidden="1">
      <c r="A79" s="477"/>
      <c r="B79" s="796" t="s">
        <v>754</v>
      </c>
      <c r="C79" s="801"/>
      <c r="D79" s="802">
        <f>VLOOKUP($C48,$C$40:$K$41,6,FALSE)</f>
        <v>0</v>
      </c>
      <c r="E79" s="800">
        <f>D79</f>
        <v>0</v>
      </c>
      <c r="F79" s="797">
        <v>24</v>
      </c>
      <c r="G79" s="799">
        <f>(C79+D79)*F79</f>
        <v>0</v>
      </c>
      <c r="H79" s="799">
        <f>(C79+E79)*F79</f>
        <v>0</v>
      </c>
      <c r="I79" s="797">
        <f>IF(C48&gt;=2,1,0)</f>
        <v>0</v>
      </c>
      <c r="J79" s="799">
        <f>G79*I79</f>
        <v>0</v>
      </c>
      <c r="K79" s="799">
        <f>H79*I79</f>
        <v>0</v>
      </c>
      <c r="L79" s="479"/>
    </row>
    <row r="80" spans="1:76" hidden="1">
      <c r="A80" s="477"/>
      <c r="B80" s="796" t="s">
        <v>755</v>
      </c>
      <c r="C80" s="801"/>
      <c r="D80" s="802">
        <f>F62</f>
        <v>0.11</v>
      </c>
      <c r="E80" s="800">
        <f>D80</f>
        <v>0.11</v>
      </c>
      <c r="F80" s="797">
        <v>24</v>
      </c>
      <c r="G80" s="799">
        <f>(C80+D80)*F80</f>
        <v>2.64</v>
      </c>
      <c r="H80" s="799">
        <f>(C80+E80)*F80</f>
        <v>2.64</v>
      </c>
      <c r="I80" s="797">
        <f>IF(C49&gt;=2,1,0)</f>
        <v>1</v>
      </c>
      <c r="J80" s="799">
        <f>G80*I80</f>
        <v>2.64</v>
      </c>
      <c r="K80" s="799">
        <f>H80*I80</f>
        <v>2.64</v>
      </c>
      <c r="L80" s="479"/>
    </row>
    <row r="81" spans="1:14" hidden="1">
      <c r="A81" s="477"/>
      <c r="B81" s="796" t="s">
        <v>735</v>
      </c>
      <c r="C81" s="801"/>
      <c r="D81" s="802">
        <f>VLOOKUP($C50,$C$27:$K$36,4,FALSE)</f>
        <v>0</v>
      </c>
      <c r="E81" s="800">
        <f>D81</f>
        <v>0</v>
      </c>
      <c r="F81" s="797">
        <v>24</v>
      </c>
      <c r="G81" s="799">
        <f>(C81+D81)*F81</f>
        <v>0</v>
      </c>
      <c r="H81" s="799">
        <f>(C81+E81)*F81</f>
        <v>0</v>
      </c>
      <c r="I81" s="797">
        <f>IF(C50&gt;=2,1,0)</f>
        <v>0</v>
      </c>
      <c r="J81" s="799">
        <f>G81*I81</f>
        <v>0</v>
      </c>
      <c r="K81" s="799">
        <f>H81*I81</f>
        <v>0</v>
      </c>
      <c r="L81" s="479"/>
    </row>
    <row r="82" spans="1:14" hidden="1">
      <c r="A82" s="477"/>
      <c r="B82" s="796" t="s">
        <v>736</v>
      </c>
      <c r="C82" s="801"/>
      <c r="D82" s="802">
        <f>VLOOKUP($C51,$C$27:$K$36,4,FALSE)</f>
        <v>0</v>
      </c>
      <c r="E82" s="800">
        <f>D82</f>
        <v>0</v>
      </c>
      <c r="F82" s="797">
        <v>24</v>
      </c>
      <c r="G82" s="813">
        <f>(C82+D82)*F82</f>
        <v>0</v>
      </c>
      <c r="H82" s="799">
        <f>(C82+E82)*F82</f>
        <v>0</v>
      </c>
      <c r="I82" s="797">
        <f>IF(C51&gt;=2,1,0)</f>
        <v>0</v>
      </c>
      <c r="J82" s="799">
        <f>G82*I82</f>
        <v>0</v>
      </c>
      <c r="K82" s="799">
        <f>H82*I82</f>
        <v>0</v>
      </c>
      <c r="L82" s="479"/>
    </row>
    <row r="83" spans="1:14" hidden="1">
      <c r="A83" s="477"/>
      <c r="B83" s="796"/>
      <c r="C83" s="801"/>
      <c r="D83" s="802"/>
      <c r="E83" s="800"/>
      <c r="F83" s="797"/>
      <c r="G83" s="813"/>
      <c r="H83" s="799"/>
      <c r="I83" s="797"/>
      <c r="J83" s="799"/>
      <c r="K83" s="799"/>
      <c r="L83" s="479"/>
    </row>
    <row r="84" spans="1:14" hidden="1">
      <c r="A84" s="477"/>
      <c r="B84" s="796"/>
      <c r="C84" s="801"/>
      <c r="D84" s="802"/>
      <c r="E84" s="800"/>
      <c r="F84" s="797"/>
      <c r="G84" s="813"/>
      <c r="H84" s="799"/>
      <c r="I84" s="797"/>
      <c r="J84" s="799"/>
      <c r="K84" s="799"/>
      <c r="L84" s="479"/>
    </row>
    <row r="85" spans="1:14" hidden="1">
      <c r="A85" s="477"/>
      <c r="B85" s="796"/>
      <c r="C85" s="801"/>
      <c r="D85" s="801"/>
      <c r="E85" s="800"/>
      <c r="F85" s="797"/>
      <c r="G85" s="813"/>
      <c r="H85" s="799"/>
      <c r="I85" s="797"/>
      <c r="J85" s="799"/>
      <c r="K85" s="799"/>
      <c r="L85" s="479"/>
    </row>
    <row r="86" spans="1:14" hidden="1">
      <c r="A86" s="477"/>
      <c r="B86" s="796" t="s">
        <v>710</v>
      </c>
      <c r="C86" s="801"/>
      <c r="D86" s="800"/>
      <c r="E86" s="800"/>
      <c r="F86" s="797">
        <v>24</v>
      </c>
      <c r="G86" s="799">
        <f>D86*F86</f>
        <v>0</v>
      </c>
      <c r="H86" s="799">
        <f>E86*F86</f>
        <v>0</v>
      </c>
      <c r="I86" s="797">
        <f>IF(C47&gt;=2,1,0)</f>
        <v>1</v>
      </c>
      <c r="J86" s="799">
        <f>G86*I86</f>
        <v>0</v>
      </c>
      <c r="K86" s="799">
        <f>H86*I86</f>
        <v>0</v>
      </c>
      <c r="L86" s="479"/>
    </row>
    <row r="87" spans="1:14" hidden="1">
      <c r="A87" s="477"/>
      <c r="B87" s="796" t="s">
        <v>712</v>
      </c>
      <c r="C87" s="801"/>
      <c r="D87" s="800"/>
      <c r="E87" s="800"/>
      <c r="F87" s="797">
        <v>24</v>
      </c>
      <c r="G87" s="799">
        <f>D87*F87</f>
        <v>0</v>
      </c>
      <c r="H87" s="799">
        <f>E87*F87</f>
        <v>0</v>
      </c>
      <c r="I87" s="797">
        <f>IF(C48&gt;=2,1,0)</f>
        <v>0</v>
      </c>
      <c r="J87" s="799">
        <f>G87*I87</f>
        <v>0</v>
      </c>
      <c r="K87" s="799">
        <f>H87*I87</f>
        <v>0</v>
      </c>
      <c r="L87" s="479"/>
    </row>
    <row r="88" spans="1:14" hidden="1">
      <c r="A88" s="477"/>
      <c r="B88" s="796" t="s">
        <v>730</v>
      </c>
      <c r="C88" s="801"/>
      <c r="D88" s="800"/>
      <c r="E88" s="800"/>
      <c r="F88" s="797">
        <v>24</v>
      </c>
      <c r="G88" s="799">
        <f>D88*F88</f>
        <v>0</v>
      </c>
      <c r="H88" s="799">
        <f>E88*F88</f>
        <v>0</v>
      </c>
      <c r="I88" s="797">
        <f>IF(C49&gt;=2,1,0)</f>
        <v>1</v>
      </c>
      <c r="J88" s="799">
        <f>G88*I88</f>
        <v>0</v>
      </c>
      <c r="K88" s="799">
        <f>H88*I88</f>
        <v>0</v>
      </c>
      <c r="L88" s="479"/>
    </row>
    <row r="89" spans="1:14" hidden="1">
      <c r="A89" s="477"/>
      <c r="B89" s="796" t="s">
        <v>731</v>
      </c>
      <c r="C89" s="801"/>
      <c r="D89" s="804">
        <f>VLOOKUP($C50,$C$27:$K$36,5,FALSE)+F65*VLOOKUP($C50,$C$27:$K$36,6,FALSE)</f>
        <v>0</v>
      </c>
      <c r="E89" s="805">
        <f>VLOOKUP($C50,$C$27:$K$36,5,FALSE)+H65*VLOOKUP($C50,$C$27:$K$36,6,FALSE)</f>
        <v>0</v>
      </c>
      <c r="F89" s="797">
        <v>24</v>
      </c>
      <c r="G89" s="799">
        <f>D89*F89</f>
        <v>0</v>
      </c>
      <c r="H89" s="799">
        <f>E89*F89</f>
        <v>0</v>
      </c>
      <c r="I89" s="797">
        <f>IF(C50&gt;=2,1,0)</f>
        <v>0</v>
      </c>
      <c r="J89" s="799">
        <f>G89*I89</f>
        <v>0</v>
      </c>
      <c r="K89" s="799">
        <f>H89*I89</f>
        <v>0</v>
      </c>
      <c r="L89" s="479"/>
    </row>
    <row r="90" spans="1:14" hidden="1">
      <c r="A90" s="477"/>
      <c r="B90" s="796" t="s">
        <v>732</v>
      </c>
      <c r="C90" s="801"/>
      <c r="D90" s="804">
        <f>VLOOKUP($C51,$C$27:$K$36,5,FALSE)+F68*VLOOKUP($C51,$C$27:$K$36,6,FALSE)</f>
        <v>0</v>
      </c>
      <c r="E90" s="805">
        <f>VLOOKUP($C51,$C$27:$K$36,5,FALSE)+H68*VLOOKUP($C51,$C$27:$K$36,6,FALSE)</f>
        <v>0</v>
      </c>
      <c r="F90" s="797">
        <v>24</v>
      </c>
      <c r="G90" s="799">
        <f>D90*F90</f>
        <v>0</v>
      </c>
      <c r="H90" s="799">
        <f>E90*F90</f>
        <v>0</v>
      </c>
      <c r="I90" s="797">
        <f>IF(C51&gt;=2,1,0)</f>
        <v>0</v>
      </c>
      <c r="J90" s="799">
        <f>G90*I90</f>
        <v>0</v>
      </c>
      <c r="K90" s="799">
        <f>H90*I90</f>
        <v>0</v>
      </c>
      <c r="L90" s="479"/>
    </row>
    <row r="91" spans="1:14" hidden="1">
      <c r="A91" s="477"/>
      <c r="B91" s="796"/>
      <c r="C91" s="801"/>
      <c r="D91" s="800"/>
      <c r="E91" s="800"/>
      <c r="F91" s="797"/>
      <c r="G91" s="799"/>
      <c r="H91" s="799"/>
      <c r="I91" s="797"/>
      <c r="J91" s="799"/>
      <c r="K91" s="799"/>
      <c r="L91" s="479"/>
    </row>
    <row r="92" spans="1:14" hidden="1">
      <c r="A92" s="477"/>
      <c r="B92" s="796"/>
      <c r="C92" s="801"/>
      <c r="D92" s="800"/>
      <c r="E92" s="800"/>
      <c r="F92" s="797"/>
      <c r="G92" s="799"/>
      <c r="H92" s="799"/>
      <c r="I92" s="797"/>
      <c r="J92" s="799"/>
      <c r="K92" s="799"/>
      <c r="L92" s="479"/>
    </row>
    <row r="93" spans="1:14" ht="13.5" thickBot="1">
      <c r="A93" s="507"/>
      <c r="B93" s="806"/>
      <c r="F93" s="807"/>
      <c r="G93" s="807"/>
      <c r="L93" s="508"/>
    </row>
    <row r="94" spans="1:14" ht="13.5" thickBot="1">
      <c r="A94" s="507"/>
      <c r="B94" s="806"/>
      <c r="C94" s="806"/>
      <c r="F94" s="807"/>
      <c r="G94" s="807"/>
      <c r="J94" s="528" t="s">
        <v>724</v>
      </c>
      <c r="K94" s="529" t="s">
        <v>725</v>
      </c>
      <c r="L94" s="530"/>
      <c r="M94" s="527"/>
      <c r="N94" s="531" t="s">
        <v>726</v>
      </c>
    </row>
    <row r="95" spans="1:14" ht="13.5" thickBot="1">
      <c r="A95" s="507"/>
      <c r="F95" s="807"/>
      <c r="G95" s="511" t="s">
        <v>313</v>
      </c>
      <c r="J95" s="814">
        <f>IF($N$95=TRUE, SUM(J$71:J$90),0)</f>
        <v>6.9600000000000009</v>
      </c>
      <c r="K95" s="809">
        <f>IF($N$95=TRUE,SUM(K$71:K$90),0)</f>
        <v>6.9600000000000009</v>
      </c>
      <c r="L95" s="810"/>
      <c r="M95" s="811"/>
      <c r="N95" s="143" t="b">
        <f>IF(AND(N65=TRUE,N68=TRUE),TRUE,FALSE)</f>
        <v>1</v>
      </c>
    </row>
    <row r="96" spans="1:14">
      <c r="A96" s="507"/>
      <c r="L96" s="508"/>
    </row>
    <row r="97" spans="1:12" ht="13.5" thickBot="1">
      <c r="A97" s="507"/>
      <c r="J97" s="531" t="s">
        <v>756</v>
      </c>
      <c r="L97" s="508"/>
    </row>
    <row r="98" spans="1:12" ht="13.5" thickBot="1">
      <c r="A98" s="507"/>
      <c r="J98" s="532">
        <v>1</v>
      </c>
      <c r="L98" s="508"/>
    </row>
    <row r="99" spans="1:12">
      <c r="A99" s="507"/>
      <c r="L99" s="508"/>
    </row>
    <row r="100" spans="1:12" ht="13.5" thickBot="1">
      <c r="A100" s="533"/>
      <c r="B100" s="476"/>
      <c r="C100" s="476"/>
      <c r="D100" s="476"/>
      <c r="E100" s="476"/>
      <c r="F100" s="476"/>
      <c r="G100" s="476"/>
      <c r="H100" s="476"/>
      <c r="I100" s="476"/>
      <c r="J100" s="476"/>
      <c r="K100" s="476"/>
      <c r="L100" s="534"/>
    </row>
    <row r="110" spans="1:12">
      <c r="A110" s="144"/>
      <c r="B110" s="144"/>
      <c r="C110" s="144"/>
      <c r="D110" s="144"/>
      <c r="E110" s="144"/>
      <c r="F110" s="144"/>
      <c r="G110" s="144"/>
      <c r="H110" s="144"/>
      <c r="I110" s="144"/>
      <c r="J110" s="144"/>
      <c r="K110" s="144"/>
    </row>
  </sheetData>
  <customSheetViews>
    <customSheetView guid="{A548D9BF-F214-4557-A580-E91DD1CEBC4E}" scale="75" fitToPage="1" hiddenRows="1" hiddenColumns="1" state="hidden" showRuler="0">
      <selection activeCell="F95" sqref="F95"/>
      <pageMargins left="0" right="0" top="0" bottom="0" header="0" footer="0"/>
      <pageSetup paperSize="8" scale="72" orientation="portrait" r:id="rId1"/>
      <headerFooter alignWithMargins="0">
        <oddHeader>&amp;L&amp;G&amp;RFX2010 Sinteso Quantities Tool</oddHeader>
        <oddFooter>&amp;LBuilding Technologies
Fire Safety + Security Products&amp;R&amp;F
&amp;D</oddFooter>
      </headerFooter>
    </customSheetView>
    <customSheetView guid="{FA75CC5A-C39D-4AB1-B7E4-308BE16EBE6C}" scale="75" fitToPage="1" showRuler="0">
      <selection activeCell="B1" sqref="B1"/>
      <pageMargins left="0" right="0" top="0" bottom="0" header="0" footer="0"/>
      <pageSetup paperSize="8" scale="72" orientation="portrait" r:id="rId2"/>
      <headerFooter alignWithMargins="0">
        <oddHeader>&amp;L&amp;G&amp;RFX2010 Sinteso Quantities Tool</oddHeader>
        <oddFooter>&amp;LBuilding Technologies
Fire Safety + Security Products&amp;R&amp;F
&amp;D</oddFooter>
      </headerFooter>
    </customSheetView>
  </customSheetViews>
  <mergeCells count="31">
    <mergeCell ref="C59:E59"/>
    <mergeCell ref="C56:E56"/>
    <mergeCell ref="B58:E58"/>
    <mergeCell ref="F58:G58"/>
    <mergeCell ref="C68:E68"/>
    <mergeCell ref="C65:E65"/>
    <mergeCell ref="B67:E67"/>
    <mergeCell ref="F67:G67"/>
    <mergeCell ref="C62:E62"/>
    <mergeCell ref="B64:E64"/>
    <mergeCell ref="F64:G64"/>
    <mergeCell ref="H64:I64"/>
    <mergeCell ref="B61:E61"/>
    <mergeCell ref="F61:G61"/>
    <mergeCell ref="J68:K68"/>
    <mergeCell ref="J67:K67"/>
    <mergeCell ref="J65:K65"/>
    <mergeCell ref="J64:K64"/>
    <mergeCell ref="H61:I61"/>
    <mergeCell ref="H67:I67"/>
    <mergeCell ref="J62:K62"/>
    <mergeCell ref="J56:K56"/>
    <mergeCell ref="J61:K61"/>
    <mergeCell ref="J59:K59"/>
    <mergeCell ref="J58:K58"/>
    <mergeCell ref="H58:I58"/>
    <mergeCell ref="A23:L23"/>
    <mergeCell ref="B55:E55"/>
    <mergeCell ref="F55:G55"/>
    <mergeCell ref="H55:I55"/>
    <mergeCell ref="J55:K55"/>
  </mergeCells>
  <phoneticPr fontId="9" type="noConversion"/>
  <conditionalFormatting sqref="G65 I65">
    <cfRule type="expression" dxfId="114" priority="1" stopIfTrue="1">
      <formula>$C$50=1</formula>
    </cfRule>
  </conditionalFormatting>
  <conditionalFormatting sqref="G68 I68">
    <cfRule type="expression" dxfId="113" priority="2" stopIfTrue="1">
      <formula>$C$51=1</formula>
    </cfRule>
  </conditionalFormatting>
  <conditionalFormatting sqref="F59:I59">
    <cfRule type="expression" dxfId="112" priority="9" stopIfTrue="1">
      <formula>$C$48=1</formula>
    </cfRule>
  </conditionalFormatting>
  <conditionalFormatting sqref="F65 H65">
    <cfRule type="expression" dxfId="111" priority="13" stopIfTrue="1">
      <formula>$C$50=1</formula>
    </cfRule>
    <cfRule type="cellIs" dxfId="110" priority="14" stopIfTrue="1" operator="notBetween">
      <formula>VLOOKUP($C50,$C$27:$K$36,7,FALSE)</formula>
      <formula>0</formula>
    </cfRule>
    <cfRule type="expression" dxfId="109" priority="15" stopIfTrue="1">
      <formula>VLOOKUP($C50,$C$27:$K$36,5,FALSE)&gt;0</formula>
    </cfRule>
  </conditionalFormatting>
  <conditionalFormatting sqref="F68 H68">
    <cfRule type="expression" dxfId="108" priority="16" stopIfTrue="1">
      <formula>$C$51=1</formula>
    </cfRule>
    <cfRule type="cellIs" dxfId="107" priority="17" stopIfTrue="1" operator="notBetween">
      <formula>VLOOKUP($C51,$C$27:$K$36,7,FALSE)</formula>
      <formula>0</formula>
    </cfRule>
    <cfRule type="expression" dxfId="106" priority="18" stopIfTrue="1">
      <formula>VLOOKUP($C51,$C$27:$K$36,5,FALSE)&gt;0</formula>
    </cfRule>
  </conditionalFormatting>
  <pageMargins left="0.78740157480314965" right="0.78740157480314965" top="0.78740157480314965" bottom="0.78740157480314965" header="0.39370078740157483" footer="0.39370078740157483"/>
  <pageSetup paperSize="8" scale="72" orientation="portrait" r:id="rId3"/>
  <headerFooter alignWithMargins="0">
    <oddHeader>&amp;L&amp;G&amp;RFX2010 Sinteso Quantities Tool</oddHeader>
    <oddFooter>&amp;LBuilding Technologies
Fire Safety + Security Products&amp;R&amp;F
&amp;D</oddFooter>
  </headerFooter>
  <drawing r:id="rId4"/>
  <legacyDrawing r:id="rId5"/>
  <legacyDrawingHF r:id="rId6"/>
  <controls>
    <mc:AlternateContent xmlns:mc="http://schemas.openxmlformats.org/markup-compatibility/2006">
      <mc:Choice Requires="x14">
        <control shapeId="1024009" r:id="rId7" name="Calculate_CCCPU">
          <controlPr defaultSize="0" autoLine="0" r:id="rId8">
            <anchor moveWithCells="1" sizeWithCells="1">
              <from>
                <xdr:col>9</xdr:col>
                <xdr:colOff>609600</xdr:colOff>
                <xdr:row>17</xdr:row>
                <xdr:rowOff>47625</xdr:rowOff>
              </from>
              <to>
                <xdr:col>10</xdr:col>
                <xdr:colOff>1057275</xdr:colOff>
                <xdr:row>20</xdr:row>
                <xdr:rowOff>142875</xdr:rowOff>
              </to>
            </anchor>
          </controlPr>
        </control>
      </mc:Choice>
      <mc:Fallback>
        <control shapeId="1024009" r:id="rId7" name="Calculate_CCCPU"/>
      </mc:Fallback>
    </mc:AlternateContent>
    <mc:AlternateContent xmlns:mc="http://schemas.openxmlformats.org/markup-compatibility/2006">
      <mc:Choice Requires="x14">
        <control shapeId="1024002" r:id="rId9" name="Drop Down 2">
          <controlPr defaultSize="0" autoLine="0" autoPict="0">
            <anchor moveWithCells="1">
              <from>
                <xdr:col>1</xdr:col>
                <xdr:colOff>57150</xdr:colOff>
                <xdr:row>58</xdr:row>
                <xdr:rowOff>9525</xdr:rowOff>
              </from>
              <to>
                <xdr:col>1</xdr:col>
                <xdr:colOff>2733675</xdr:colOff>
                <xdr:row>58</xdr:row>
                <xdr:rowOff>304800</xdr:rowOff>
              </to>
            </anchor>
          </controlPr>
        </control>
      </mc:Choice>
    </mc:AlternateContent>
    <mc:AlternateContent xmlns:mc="http://schemas.openxmlformats.org/markup-compatibility/2006">
      <mc:Choice Requires="x14">
        <control shapeId="1024004" r:id="rId10" name="Drop Down 4">
          <controlPr defaultSize="0" autoLine="0" autoPict="0" macro="[0]!CC_CPU_Slot4_Dropdown_ByChange">
            <anchor moveWithCells="1">
              <from>
                <xdr:col>1</xdr:col>
                <xdr:colOff>47625</xdr:colOff>
                <xdr:row>64</xdr:row>
                <xdr:rowOff>9525</xdr:rowOff>
              </from>
              <to>
                <xdr:col>1</xdr:col>
                <xdr:colOff>2714625</xdr:colOff>
                <xdr:row>64</xdr:row>
                <xdr:rowOff>304800</xdr:rowOff>
              </to>
            </anchor>
          </controlPr>
        </control>
      </mc:Choice>
    </mc:AlternateContent>
    <mc:AlternateContent xmlns:mc="http://schemas.openxmlformats.org/markup-compatibility/2006">
      <mc:Choice Requires="x14">
        <control shapeId="1024005" r:id="rId11" name="Drop Down 5">
          <controlPr defaultSize="0" autoLine="0" autoPict="0" macro="[0]!CC_CPU_Slot5_Dropdown_ByChange">
            <anchor moveWithCells="1">
              <from>
                <xdr:col>1</xdr:col>
                <xdr:colOff>47625</xdr:colOff>
                <xdr:row>67</xdr:row>
                <xdr:rowOff>9525</xdr:rowOff>
              </from>
              <to>
                <xdr:col>1</xdr:col>
                <xdr:colOff>2714625</xdr:colOff>
                <xdr:row>67</xdr:row>
                <xdr:rowOff>304800</xdr:rowOff>
              </to>
            </anchor>
          </controlPr>
        </control>
      </mc:Choice>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12B8B2C362A14E8434100624A4C113" ma:contentTypeVersion="13" ma:contentTypeDescription="Create a new document." ma:contentTypeScope="" ma:versionID="ff115cd69a4b4091209b854704c8b70d">
  <xsd:schema xmlns:xsd="http://www.w3.org/2001/XMLSchema" xmlns:xs="http://www.w3.org/2001/XMLSchema" xmlns:p="http://schemas.microsoft.com/office/2006/metadata/properties" xmlns:ns2="461151cd-1b2a-4bbf-8f50-268ff28a1d48" xmlns:ns3="ab3b9613-3bc3-4fb1-b4ee-cde918d1e206" targetNamespace="http://schemas.microsoft.com/office/2006/metadata/properties" ma:root="true" ma:fieldsID="6b1c746a6821ce09614a20b27b563125" ns2:_="" ns3:_="">
    <xsd:import namespace="461151cd-1b2a-4bbf-8f50-268ff28a1d48"/>
    <xsd:import namespace="ab3b9613-3bc3-4fb1-b4ee-cde918d1e2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1151cd-1b2a-4bbf-8f50-268ff28a1d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3b9613-3bc3-4fb1-b4ee-cde918d1e20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7DB2F0-0121-4B30-A113-D886D125D04E}"/>
</file>

<file path=customXml/itemProps2.xml><?xml version="1.0" encoding="utf-8"?>
<ds:datastoreItem xmlns:ds="http://schemas.openxmlformats.org/officeDocument/2006/customXml" ds:itemID="{D4F6D8DA-126D-4BFB-BF10-D3DCE238A6CA}"/>
</file>

<file path=customXml/itemProps3.xml><?xml version="1.0" encoding="utf-8"?>
<ds:datastoreItem xmlns:ds="http://schemas.openxmlformats.org/officeDocument/2006/customXml" ds:itemID="{75D276F5-FB7D-4CDB-BDCC-5FC6C9DC85FD}"/>
</file>

<file path=docProps/app.xml><?xml version="1.0" encoding="utf-8"?>
<Properties xmlns="http://schemas.openxmlformats.org/officeDocument/2006/extended-properties" xmlns:vt="http://schemas.openxmlformats.org/officeDocument/2006/docPropsVTypes">
  <Application>Microsoft Excel Online</Application>
  <Manager/>
  <Company>Siemens Schweiz, Building Technologies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Luethi, Martin</dc:creator>
  <cp:keywords>C_Unrestricted</cp:keywords>
  <dc:description/>
  <cp:lastModifiedBy>Fritz, Barbara (SI BP R&amp;D ZG TD TW)</cp:lastModifiedBy>
  <cp:revision/>
  <dcterms:created xsi:type="dcterms:W3CDTF">2003-03-02T20:05:43Z</dcterms:created>
  <dcterms:modified xsi:type="dcterms:W3CDTF">2021-11-10T13:12:36Z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Confidentiality">
    <vt:lpwstr>Unrestricted</vt:lpwstr>
  </property>
  <property fmtid="{D5CDD505-2E9C-101B-9397-08002B2CF9AE}" pid="3" name="sodocoClasLang">
    <vt:lpwstr>Unrestricted</vt:lpwstr>
  </property>
  <property fmtid="{D5CDD505-2E9C-101B-9397-08002B2CF9AE}" pid="4" name="sodocoClasLangId">
    <vt:i4>0</vt:i4>
  </property>
  <property fmtid="{D5CDD505-2E9C-101B-9397-08002B2CF9AE}" pid="5" name="sodocoClasId">
    <vt:i4>0</vt:i4>
  </property>
  <property fmtid="{D5CDD505-2E9C-101B-9397-08002B2CF9AE}" pid="6" name="ContentTypeId">
    <vt:lpwstr>0x010100C112B8B2C362A14E8434100624A4C113</vt:lpwstr>
  </property>
  <property fmtid="{D5CDD505-2E9C-101B-9397-08002B2CF9AE}" pid="7" name="MSIP_Label_a59b6cd5-d141-4a33-8bf1-0ca04484304f_Enabled">
    <vt:lpwstr>true</vt:lpwstr>
  </property>
  <property fmtid="{D5CDD505-2E9C-101B-9397-08002B2CF9AE}" pid="8" name="MSIP_Label_a59b6cd5-d141-4a33-8bf1-0ca04484304f_SetDate">
    <vt:lpwstr>2021-11-10T09:55:39Z</vt:lpwstr>
  </property>
  <property fmtid="{D5CDD505-2E9C-101B-9397-08002B2CF9AE}" pid="9" name="MSIP_Label_a59b6cd5-d141-4a33-8bf1-0ca04484304f_Method">
    <vt:lpwstr>Standard</vt:lpwstr>
  </property>
  <property fmtid="{D5CDD505-2E9C-101B-9397-08002B2CF9AE}" pid="10" name="MSIP_Label_a59b6cd5-d141-4a33-8bf1-0ca04484304f_Name">
    <vt:lpwstr>restricted-default</vt:lpwstr>
  </property>
  <property fmtid="{D5CDD505-2E9C-101B-9397-08002B2CF9AE}" pid="11" name="MSIP_Label_a59b6cd5-d141-4a33-8bf1-0ca04484304f_SiteId">
    <vt:lpwstr>38ae3bcd-9579-4fd4-adda-b42e1495d55a</vt:lpwstr>
  </property>
  <property fmtid="{D5CDD505-2E9C-101B-9397-08002B2CF9AE}" pid="12" name="MSIP_Label_a59b6cd5-d141-4a33-8bf1-0ca04484304f_ActionId">
    <vt:lpwstr>0d2a0db9-772c-4ea7-b2f4-d8a5f71730a8</vt:lpwstr>
  </property>
  <property fmtid="{D5CDD505-2E9C-101B-9397-08002B2CF9AE}" pid="13" name="MSIP_Label_a59b6cd5-d141-4a33-8bf1-0ca04484304f_ContentBits">
    <vt:lpwstr>0</vt:lpwstr>
  </property>
  <property fmtid="{D5CDD505-2E9C-101B-9397-08002B2CF9AE}" pid="14" name="Document_Confidentiality">
    <vt:lpwstr>Restricted</vt:lpwstr>
  </property>
</Properties>
</file>